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activeTab="1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47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V9" i="30"/>
  <c r="U9" i="30"/>
  <c r="T9" i="30"/>
  <c r="S9" i="30"/>
  <c r="R9" i="30"/>
  <c r="Q9" i="30"/>
  <c r="P9" i="30"/>
  <c r="O9" i="30"/>
  <c r="N9" i="30"/>
  <c r="L9" i="30"/>
  <c r="K9" i="30"/>
  <c r="J9" i="30"/>
  <c r="I9" i="30"/>
  <c r="H9" i="30"/>
  <c r="D9" i="30"/>
  <c r="C9" i="30"/>
  <c r="X8" i="30"/>
  <c r="W8" i="30"/>
  <c r="V8" i="30"/>
  <c r="U8" i="30"/>
  <c r="T8" i="30"/>
  <c r="S8" i="30"/>
  <c r="R8" i="30"/>
  <c r="Q8" i="30"/>
  <c r="P8" i="30"/>
  <c r="O8" i="30"/>
  <c r="N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J72" i="32" s="1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L50" i="32"/>
  <c r="BK50" i="32"/>
  <c r="BJ50" i="32"/>
  <c r="BI50" i="32"/>
  <c r="BI72" i="32" s="1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S83" i="30"/>
  <c r="R83" i="30"/>
  <c r="Q83" i="30"/>
  <c r="Q20" i="30" s="1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AL207" i="33"/>
  <c r="D210" i="33" s="1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P89" i="33" s="1"/>
  <c r="CA88" i="33"/>
  <c r="CA87" i="33"/>
  <c r="AU96" i="33"/>
  <c r="AU95" i="33"/>
  <c r="AU94" i="33"/>
  <c r="AU93" i="33"/>
  <c r="AU92" i="33"/>
  <c r="AU91" i="33"/>
  <c r="AU90" i="33"/>
  <c r="AU89" i="33"/>
  <c r="AU88" i="33"/>
  <c r="AU87" i="33"/>
  <c r="C83" i="33"/>
  <c r="C62" i="33"/>
  <c r="D62" i="33" s="1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V263" i="32"/>
  <c r="J46" i="32" s="1"/>
  <c r="C210" i="33" s="1"/>
  <c r="T254" i="32"/>
  <c r="T260" i="32" s="1"/>
  <c r="U260" i="32" s="1"/>
  <c r="T246" i="32"/>
  <c r="B166" i="32" s="1"/>
  <c r="T245" i="32"/>
  <c r="X245" i="32" s="1"/>
  <c r="T240" i="32"/>
  <c r="T273" i="32" s="1"/>
  <c r="T236" i="32"/>
  <c r="C188" i="33" s="1"/>
  <c r="D188" i="33" s="1"/>
  <c r="T235" i="32"/>
  <c r="T274" i="32" s="1"/>
  <c r="B167" i="32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F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5" i="30"/>
  <c r="AK22" i="30"/>
  <c r="AK21" i="30"/>
  <c r="AK20" i="30"/>
  <c r="AH22" i="30"/>
  <c r="AE22" i="30"/>
  <c r="AD22" i="30"/>
  <c r="AD20" i="30"/>
  <c r="AF20" i="30" s="1"/>
  <c r="AD13" i="30"/>
  <c r="AD14" i="30" s="1"/>
  <c r="T233" i="32" s="1"/>
  <c r="T271" i="32" s="1"/>
  <c r="AJ8" i="30"/>
  <c r="B81" i="31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X90" i="33"/>
  <c r="CP90" i="33"/>
  <c r="CO90" i="33"/>
  <c r="CM90" i="33"/>
  <c r="CH90" i="33"/>
  <c r="CY90" i="33"/>
  <c r="BZ90" i="33"/>
  <c r="BZ154" i="33" s="1"/>
  <c r="BS90" i="33"/>
  <c r="BP90" i="33"/>
  <c r="BH90" i="33"/>
  <c r="BD90" i="33"/>
  <c r="BC90" i="33"/>
  <c r="AZ90" i="33"/>
  <c r="CT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M72" i="32"/>
  <c r="BH61" i="32"/>
  <c r="BH72" i="32" s="1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N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U5" i="30"/>
  <c r="T5" i="30"/>
  <c r="Q5" i="30"/>
  <c r="P5" i="30"/>
  <c r="O5" i="30"/>
  <c r="N5" i="30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U4" i="30"/>
  <c r="T4" i="30"/>
  <c r="T2" i="30" s="1"/>
  <c r="P4" i="30"/>
  <c r="O4" i="30"/>
  <c r="N4" i="30"/>
  <c r="M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V201" i="30" s="1"/>
  <c r="U3" i="30"/>
  <c r="U2" i="30" s="1"/>
  <c r="T3" i="30"/>
  <c r="P3" i="30"/>
  <c r="P201" i="30" s="1"/>
  <c r="O3" i="30"/>
  <c r="N3" i="30"/>
  <c r="M3" i="30"/>
  <c r="L3" i="30"/>
  <c r="K3" i="30"/>
  <c r="J3" i="30"/>
  <c r="I3" i="30"/>
  <c r="H3" i="30"/>
  <c r="H201" i="30" s="1"/>
  <c r="E3" i="30"/>
  <c r="D3" i="30"/>
  <c r="C3" i="30"/>
  <c r="V2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225" i="33" l="1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AA164" i="29" s="1"/>
  <c r="Z164" i="29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T169" i="29"/>
  <c r="Z169" i="29"/>
  <c r="AC169" i="29" s="1"/>
  <c r="X169" i="29"/>
  <c r="AA169" i="29" s="1"/>
  <c r="Y169" i="29"/>
  <c r="AB169" i="29" s="1"/>
  <c r="X169" i="32"/>
  <c r="Y169" i="32"/>
  <c r="AB169" i="32" s="1"/>
  <c r="T169" i="32"/>
  <c r="Z169" i="32"/>
  <c r="AC169" i="32" s="1"/>
  <c r="BZ29" i="31"/>
  <c r="BZ93" i="31" s="1"/>
  <c r="CL89" i="33"/>
  <c r="T257" i="32"/>
  <c r="U257" i="32" s="1"/>
  <c r="B129" i="3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01" i="30" s="1"/>
  <c r="F212" i="30" s="1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V212" i="30"/>
  <c r="C186" i="33"/>
  <c r="D186" i="33" s="1"/>
  <c r="AJ217" i="33" s="1"/>
  <c r="AN217" i="33" s="1"/>
  <c r="AC164" i="29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T201" i="30"/>
  <c r="T212" i="30" s="1"/>
  <c r="U199" i="32"/>
  <c r="J166" i="32"/>
  <c r="C234" i="33" s="1"/>
  <c r="D234" i="33" s="1"/>
  <c r="F75" i="31"/>
  <c r="AJ199" i="32"/>
  <c r="AA27" i="29"/>
  <c r="J201" i="30"/>
  <c r="J212" i="30" s="1"/>
  <c r="K201" i="30"/>
  <c r="K212" i="30" s="1"/>
  <c r="F76" i="31"/>
  <c r="J167" i="32"/>
  <c r="C235" i="33" s="1"/>
  <c r="F77" i="3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O201" i="30"/>
  <c r="O212" i="30" s="1"/>
  <c r="Q4" i="30"/>
  <c r="Q2" i="30" s="1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S3" i="30"/>
  <c r="S4" i="30"/>
  <c r="S5" i="30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N201" i="30"/>
  <c r="N212" i="30" s="1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U201" i="30"/>
  <c r="U2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C189" i="33"/>
  <c r="D189" i="33" s="1"/>
  <c r="AK189" i="33" s="1"/>
  <c r="AO189" i="33" s="1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AF22" i="30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P212" i="30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AX61" i="31"/>
  <c r="AX107" i="31" s="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183" i="33"/>
  <c r="C185" i="33" s="1"/>
  <c r="D185" i="33" s="1"/>
  <c r="T234" i="32"/>
  <c r="T272" i="32" s="1"/>
  <c r="B83" i="31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F81" i="31"/>
  <c r="B114" i="31" s="1"/>
  <c r="AA169" i="32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0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U166" i="29" l="1"/>
  <c r="V166" i="29"/>
  <c r="AD170" i="32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AO192" i="33"/>
  <c r="Q201" i="30"/>
  <c r="Q212" i="30" s="1"/>
  <c r="S2" i="30"/>
  <c r="S201" i="30"/>
  <c r="S212" i="30" s="1"/>
  <c r="R201" i="30"/>
  <c r="R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F84" i="31"/>
  <c r="F83" i="31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AX117" i="31"/>
  <c r="I5" i="31" s="1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2" i="31"/>
  <c r="BD81" i="31"/>
  <c r="BD84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X248" i="32"/>
  <c r="J141" i="32"/>
  <c r="C219" i="33" s="1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X272" i="32"/>
  <c r="X234" i="32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M18" i="30" s="1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AT231" i="33" l="1"/>
  <c r="AW231" i="33" s="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X237" i="32"/>
  <c r="AA237" i="32" s="1"/>
  <c r="AB237" i="32" s="1"/>
  <c r="C307" i="33"/>
  <c r="U18" i="30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J142" i="32"/>
  <c r="C220" i="33" s="1"/>
  <c r="Y22" i="30"/>
  <c r="Y180" i="30"/>
  <c r="Y195" i="30" s="1"/>
  <c r="AC75" i="31" s="1"/>
  <c r="U42" i="30"/>
  <c r="U28" i="30" s="1"/>
  <c r="U33" i="30" s="1"/>
  <c r="I32" i="30"/>
  <c r="U22" i="30"/>
  <c r="U180" i="30"/>
  <c r="U195" i="30" s="1"/>
  <c r="Y75" i="31" s="1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C192" i="33"/>
  <c r="C276" i="33" s="1"/>
  <c r="B115" i="31"/>
  <c r="B126" i="31" s="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C243" i="33"/>
  <c r="D243" i="33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C102" i="31" s="1"/>
  <c r="H10" i="31" s="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Y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C244" i="33"/>
  <c r="D244" i="33" s="1"/>
  <c r="AC237" i="32"/>
  <c r="AF237" i="32" s="1"/>
  <c r="B178" i="32" s="1"/>
  <c r="C240" i="33" s="1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F54" i="31" l="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C278" i="33"/>
  <c r="B113" i="31"/>
  <c r="B125" i="31" s="1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CN102" i="31"/>
  <c r="S10" i="31" s="1"/>
  <c r="BM102" i="31"/>
  <c r="X9" i="31" s="1"/>
  <c r="CO102" i="31"/>
  <c r="T10" i="31" s="1"/>
  <c r="T13" i="31" s="1"/>
  <c r="BF102" i="31"/>
  <c r="Q9" i="31" s="1"/>
  <c r="Q13" i="31" s="1"/>
  <c r="R13" i="31"/>
  <c r="S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D203" i="30"/>
  <c r="AJ5" i="30" s="1"/>
  <c r="X249" i="32" s="1"/>
  <c r="C193" i="33"/>
  <c r="D193" i="33" s="1"/>
  <c r="C277" i="33"/>
  <c r="C293" i="33"/>
  <c r="D278" i="33"/>
  <c r="C291" i="33"/>
  <c r="G13" i="31"/>
  <c r="C230" i="33"/>
  <c r="J170" i="32"/>
  <c r="W13" i="31"/>
  <c r="F11" i="31"/>
  <c r="F10" i="31" l="1"/>
  <c r="C249" i="33" s="1"/>
  <c r="F9" i="31"/>
  <c r="X13" i="31"/>
  <c r="F13" i="31" s="1"/>
  <c r="C270" i="33"/>
  <c r="B108" i="31"/>
  <c r="B123" i="31" s="1"/>
  <c r="V265" i="32"/>
  <c r="V264" i="32"/>
  <c r="D293" i="33"/>
  <c r="D291" i="33"/>
  <c r="D277" i="33"/>
  <c r="C290" i="33"/>
  <c r="C248" i="33"/>
  <c r="B91" i="31"/>
  <c r="D91" i="31" s="1"/>
  <c r="C250" i="33"/>
  <c r="B93" i="31"/>
  <c r="D93" i="31" s="1"/>
  <c r="C236" i="33"/>
  <c r="B92" i="31" l="1"/>
  <c r="D92" i="31" s="1"/>
  <c r="C289" i="33"/>
  <c r="B94" i="31" l="1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C82" i="33" l="1"/>
  <c r="D163" i="33" s="1"/>
  <c r="AB40" i="32"/>
  <c r="AD40" i="32" s="1"/>
  <c r="AE40" i="32" s="1"/>
  <c r="AB39" i="32"/>
  <c r="AB38" i="32"/>
  <c r="B43" i="32"/>
  <c r="J43" i="32" s="1"/>
  <c r="C207" i="33" s="1"/>
  <c r="D200" i="33"/>
  <c r="D150" i="33"/>
  <c r="G63" i="33"/>
  <c r="D88" i="33"/>
  <c r="K261" i="33" s="1"/>
  <c r="D74" i="33"/>
  <c r="D139" i="33"/>
  <c r="D147" i="33"/>
  <c r="D69" i="33"/>
  <c r="D213" i="33"/>
  <c r="D215" i="33"/>
  <c r="D219" i="33"/>
  <c r="D85" i="33"/>
  <c r="K258" i="33" s="1"/>
  <c r="L225" i="33"/>
  <c r="D146" i="33"/>
  <c r="D230" i="33"/>
  <c r="J42" i="32"/>
  <c r="C206" i="33" s="1"/>
  <c r="B44" i="32"/>
  <c r="J44" i="32" s="1"/>
  <c r="C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J218" i="33" l="1"/>
  <c r="D168" i="33"/>
  <c r="D66" i="33"/>
  <c r="D228" i="33"/>
  <c r="D91" i="33"/>
  <c r="D92" i="33"/>
  <c r="D204" i="33"/>
  <c r="D226" i="33"/>
  <c r="D87" i="33"/>
  <c r="K260" i="33" s="1"/>
  <c r="D95" i="33"/>
  <c r="D167" i="33"/>
  <c r="J216" i="33"/>
  <c r="D90" i="33"/>
  <c r="K254" i="33" s="1"/>
  <c r="D89" i="33"/>
  <c r="K262" i="33" s="1"/>
  <c r="D165" i="33"/>
  <c r="D196" i="33"/>
  <c r="D232" i="33"/>
  <c r="D233" i="33"/>
  <c r="D72" i="33"/>
  <c r="D76" i="33"/>
  <c r="D77" i="33"/>
  <c r="D140" i="33"/>
  <c r="D81" i="33"/>
  <c r="J205" i="33" s="1"/>
  <c r="L205" i="33" s="1"/>
  <c r="D222" i="33"/>
  <c r="L223" i="33"/>
  <c r="AJ198" i="33" s="1"/>
  <c r="AJ203" i="33" s="1"/>
  <c r="AK203" i="33" s="1"/>
  <c r="D166" i="33"/>
  <c r="D86" i="33"/>
  <c r="K259" i="33" s="1"/>
  <c r="D65" i="33"/>
  <c r="J193" i="33" s="1"/>
  <c r="J194" i="33" s="1"/>
  <c r="I199" i="33" s="1"/>
  <c r="J199" i="33" s="1"/>
  <c r="J217" i="33"/>
  <c r="D227" i="33"/>
  <c r="L224" i="33"/>
  <c r="D80" i="33"/>
  <c r="J206" i="33" s="1"/>
  <c r="L206" i="33" s="1"/>
  <c r="D78" i="33"/>
  <c r="D169" i="33"/>
  <c r="D231" i="33"/>
  <c r="D68" i="33"/>
  <c r="D64" i="33"/>
  <c r="Q193" i="33" s="1"/>
  <c r="Q194" i="33" s="1"/>
  <c r="P199" i="33" s="1"/>
  <c r="Q199" i="33" s="1"/>
  <c r="D141" i="33"/>
  <c r="D94" i="33"/>
  <c r="D96" i="33"/>
  <c r="D164" i="33"/>
  <c r="D71" i="33"/>
  <c r="D73" i="33"/>
  <c r="K255" i="33" s="1"/>
  <c r="L255" i="33" s="1"/>
  <c r="O255" i="33" s="1"/>
  <c r="D217" i="33"/>
  <c r="D93" i="33"/>
  <c r="D229" i="33"/>
  <c r="D79" i="33"/>
  <c r="D63" i="33"/>
  <c r="W193" i="33" s="1"/>
  <c r="W194" i="33" s="1"/>
  <c r="D198" i="33"/>
  <c r="D205" i="33"/>
  <c r="D208" i="33"/>
  <c r="D206" i="33"/>
  <c r="D75" i="33"/>
  <c r="L254" i="33"/>
  <c r="O254" i="33" s="1"/>
  <c r="AJ201" i="33"/>
  <c r="AK201" i="33" s="1"/>
  <c r="AJ200" i="33"/>
  <c r="AK200" i="33" s="1"/>
  <c r="O262" i="33"/>
  <c r="D271" i="33"/>
  <c r="L258" i="33"/>
  <c r="O258" i="33" s="1"/>
  <c r="K256" i="33"/>
  <c r="L261" i="33"/>
  <c r="D270" i="33" s="1"/>
  <c r="L260" i="33"/>
  <c r="D269" i="33" s="1"/>
  <c r="L259" i="33"/>
  <c r="O259" i="33" s="1"/>
  <c r="I198" i="33"/>
  <c r="J198" i="33" s="1"/>
  <c r="I200" i="33"/>
  <c r="J200" i="33" s="1"/>
  <c r="P198" i="33"/>
  <c r="Q198" i="33" s="1"/>
  <c r="Q200" i="33" s="1"/>
  <c r="D202" i="33" s="1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J220" i="33" l="1"/>
  <c r="J221" i="33" s="1"/>
  <c r="L210" i="33" s="1"/>
  <c r="AJ204" i="33"/>
  <c r="AK204" i="33" s="1"/>
  <c r="L209" i="33"/>
  <c r="K257" i="33"/>
  <c r="AP198" i="33"/>
  <c r="AJ202" i="33"/>
  <c r="AK202" i="33" s="1"/>
  <c r="L211" i="33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BK144" i="33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CW178" i="33" l="1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8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8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7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DR147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S148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W147" i="33" l="1"/>
  <c r="DW163" i="33" s="1"/>
  <c r="BJ147" i="33"/>
  <c r="BG148" i="33"/>
  <c r="BG163" i="33" s="1"/>
  <c r="DE148" i="33"/>
  <c r="DE163" i="33" s="1"/>
  <c r="DR163" i="33"/>
  <c r="BL146" i="33"/>
  <c r="BL148" i="33" s="1"/>
  <c r="CG146" i="33"/>
  <c r="CG147" i="33" s="1"/>
  <c r="BC146" i="33"/>
  <c r="BC148" i="33" s="1"/>
  <c r="DG163" i="33"/>
  <c r="DK148" i="33"/>
  <c r="DK163" i="33" s="1"/>
  <c r="CX146" i="33"/>
  <c r="CX147" i="33" s="1"/>
  <c r="DX147" i="33"/>
  <c r="DX163" i="33" s="1"/>
  <c r="BJ163" i="33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CG148" i="33"/>
  <c r="BQ148" i="33"/>
  <c r="BL163" i="33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BQ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AK26" i="30" s="1"/>
  <c r="C184" i="33" s="1"/>
  <c r="D184" i="33" s="1"/>
  <c r="D183" i="33" s="1"/>
  <c r="AJ216" i="33" s="1"/>
  <c r="AN216" i="33" s="1"/>
  <c r="D220" i="33" s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276" i="33" l="1"/>
  <c r="D290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Q201" i="18" l="1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29" i="23" l="1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C292" i="33" s="1"/>
  <c r="D285" i="33"/>
  <c r="D287" i="33"/>
  <c r="D292" i="33" s="1"/>
  <c r="D294" i="33" s="1"/>
  <c r="C142" i="33"/>
  <c r="D142" i="33" s="1"/>
  <c r="D119" i="31"/>
  <c r="B122" i="31"/>
  <c r="B128" i="31" s="1"/>
  <c r="B130" i="31" s="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C294" i="33" l="1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K27" i="23" l="1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211" i="33" l="1"/>
  <c r="C154" i="33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<sst xmlns="http://schemas.openxmlformats.org/spreadsheetml/2006/main" count="3045" uniqueCount="1475">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</sst>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39" zoomScale="80" zoomScaleNormal="80" workbookViewId="0">
      <selection activeCell="L49" sqref="L4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1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2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605</v>
      </c>
    </row>
    <row r="77" spans="10:22" x14ac:dyDescent="0.25">
      <c r="J77" s="14" t="s">
        <v>606</v>
      </c>
      <c r="K77" s="80"/>
      <c r="R77">
        <v>2</v>
      </c>
      <c r="U77">
        <v>2</v>
      </c>
      <c r="V77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/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0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/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/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/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641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641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/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0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2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1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1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672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faible</v>
      </c>
      <c r="AV27" s="168">
        <f t="shared" si="17"/>
        <v>1</v>
      </c>
      <c r="AW27" s="168">
        <f t="shared" si="17"/>
        <v>1</v>
      </c>
      <c r="AX27" s="168">
        <f t="shared" si="17"/>
        <v>1</v>
      </c>
      <c r="AY27" s="168">
        <f t="shared" si="17"/>
        <v>1</v>
      </c>
      <c r="AZ27" s="168">
        <f t="shared" si="17"/>
        <v>1</v>
      </c>
      <c r="BA27" s="168">
        <f t="shared" si="17"/>
        <v>1</v>
      </c>
      <c r="BB27" s="168">
        <f t="shared" si="17"/>
        <v>1</v>
      </c>
      <c r="BC27" s="168">
        <f t="shared" si="17"/>
        <v>1</v>
      </c>
      <c r="BD27" s="168">
        <f t="shared" si="17"/>
        <v>1</v>
      </c>
      <c r="BE27" s="168">
        <f t="shared" si="17"/>
        <v>1</v>
      </c>
      <c r="BF27" s="168">
        <f t="shared" si="17"/>
        <v>1</v>
      </c>
      <c r="BG27" s="168">
        <f t="shared" si="17"/>
        <v>1</v>
      </c>
      <c r="BH27" s="168">
        <f t="shared" si="17"/>
        <v>1</v>
      </c>
      <c r="BI27" s="168">
        <f t="shared" si="17"/>
        <v>1</v>
      </c>
      <c r="BJ27" s="168">
        <f t="shared" si="17"/>
        <v>1</v>
      </c>
      <c r="BK27" s="168">
        <f t="shared" si="17"/>
        <v>1</v>
      </c>
      <c r="BL27" s="168">
        <f t="shared" si="18"/>
        <v>1</v>
      </c>
      <c r="BM27" s="168">
        <f t="shared" si="18"/>
        <v>1</v>
      </c>
      <c r="BN27" s="168">
        <f t="shared" si="18"/>
        <v>1</v>
      </c>
      <c r="BO27" s="168">
        <f t="shared" si="18"/>
        <v>1</v>
      </c>
      <c r="BP27" s="168">
        <f t="shared" si="18"/>
        <v>1</v>
      </c>
      <c r="BQ27" s="168">
        <f t="shared" si="18"/>
        <v>1</v>
      </c>
      <c r="BR27" s="168">
        <f t="shared" si="18"/>
        <v>1</v>
      </c>
      <c r="BS27" s="168">
        <f t="shared" si="18"/>
        <v>1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faible</v>
      </c>
      <c r="AV29" s="168">
        <f t="shared" si="17"/>
        <v>1</v>
      </c>
      <c r="AW29" s="168">
        <f t="shared" si="17"/>
        <v>1</v>
      </c>
      <c r="AX29" s="168">
        <f t="shared" si="17"/>
        <v>1</v>
      </c>
      <c r="AY29" s="168">
        <f t="shared" si="17"/>
        <v>1</v>
      </c>
      <c r="AZ29" s="168">
        <f t="shared" si="17"/>
        <v>1</v>
      </c>
      <c r="BA29" s="168">
        <f t="shared" si="17"/>
        <v>1</v>
      </c>
      <c r="BB29" s="168">
        <f t="shared" si="17"/>
        <v>1</v>
      </c>
      <c r="BC29" s="168">
        <f t="shared" si="17"/>
        <v>1</v>
      </c>
      <c r="BD29" s="168">
        <f t="shared" si="17"/>
        <v>1</v>
      </c>
      <c r="BE29" s="168">
        <f t="shared" si="17"/>
        <v>1</v>
      </c>
      <c r="BF29" s="168">
        <f t="shared" si="17"/>
        <v>1</v>
      </c>
      <c r="BG29" s="168">
        <f t="shared" si="17"/>
        <v>1</v>
      </c>
      <c r="BH29" s="168">
        <f t="shared" si="17"/>
        <v>1</v>
      </c>
      <c r="BI29" s="168">
        <f t="shared" si="17"/>
        <v>1</v>
      </c>
      <c r="BJ29" s="168">
        <f t="shared" si="17"/>
        <v>1</v>
      </c>
      <c r="BK29" s="168">
        <f t="shared" si="17"/>
        <v>1</v>
      </c>
      <c r="BL29" s="168">
        <f t="shared" si="18"/>
        <v>1</v>
      </c>
      <c r="BM29" s="168">
        <f t="shared" si="18"/>
        <v>1</v>
      </c>
      <c r="BN29" s="168">
        <f t="shared" si="18"/>
        <v>1</v>
      </c>
      <c r="BO29" s="168">
        <f t="shared" si="18"/>
        <v>1</v>
      </c>
      <c r="BP29" s="168">
        <f t="shared" si="18"/>
        <v>1</v>
      </c>
      <c r="BQ29" s="168">
        <f t="shared" si="18"/>
        <v>1</v>
      </c>
      <c r="BR29" s="168">
        <f t="shared" si="18"/>
        <v>1</v>
      </c>
      <c r="BS29" s="168">
        <f t="shared" si="18"/>
        <v>1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121</v>
      </c>
      <c r="AY61" s="168">
        <f>IF(AY16=0,0,IF(AY38=3,0,VALUE(CONCATENATE(Travail!AY27,Travail!AY38,Travail!AY49))))</f>
        <v>121</v>
      </c>
      <c r="AZ61" s="168">
        <f>IF(AZ16=0,0,IF(AZ38=3,0,VALUE(CONCATENATE(Travail!AZ27,Travail!AZ38,Travail!AZ49))))</f>
        <v>121</v>
      </c>
      <c r="BA61" s="168">
        <f>IF(BA16=0,0,IF(BA38=3,0,VALUE(CONCATENATE(Travail!BA27,Travail!BA38,Travail!BA49))))</f>
        <v>121</v>
      </c>
      <c r="BB61" s="168">
        <f>IF(BB16=0,0,IF(BB38=3,0,VALUE(CONCATENATE(Travail!BB27,Travail!BB38,Travail!BB49))))</f>
        <v>121</v>
      </c>
      <c r="BC61" s="168">
        <f>IF(BC16=0,0,IF(BC38=3,0,VALUE(CONCATENATE(Travail!BC27,Travail!BC38,Travail!BC49))))</f>
        <v>121</v>
      </c>
      <c r="BD61" s="168">
        <f>IF(BD16=0,0,IF(BD38=3,0,VALUE(CONCATENATE(Travail!BD27,Travail!BD38,Travail!BD49))))</f>
        <v>121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121</v>
      </c>
      <c r="BB63" s="168">
        <f>IF(BB18=0,0,IF(BB40=3,0,VALUE(CONCATENATE(Travail!BB29,Travail!BB40,Travail!BB51))))</f>
        <v>121</v>
      </c>
      <c r="BC63" s="168">
        <f>IF(BC18=0,0,IF(BC40=3,0,VALUE(CONCATENATE(Travail!BC29,Travail!BC40,Travail!BC51))))</f>
        <v>121</v>
      </c>
      <c r="BD63" s="168">
        <f>IF(BD18=0,0,IF(BD40=3,0,VALUE(CONCATENATE(Travail!BD29,Travail!BD40,Travail!BD51))))</f>
        <v>121</v>
      </c>
      <c r="BE63" s="168">
        <f>IF(BE18=0,0,IF(BE40=3,0,VALUE(CONCATENATE(Travail!BE29,Travail!BE40,Travail!BE51))))</f>
        <v>121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13</v>
      </c>
      <c r="AW72" s="168">
        <f t="shared" si="36"/>
        <v>13</v>
      </c>
      <c r="AX72" s="168">
        <f t="shared" si="36"/>
        <v>12</v>
      </c>
      <c r="AY72" s="168">
        <f t="shared" si="36"/>
        <v>12</v>
      </c>
      <c r="AZ72" s="168">
        <f t="shared" si="36"/>
        <v>12</v>
      </c>
      <c r="BA72" s="168">
        <f t="shared" si="36"/>
        <v>12</v>
      </c>
      <c r="BB72" s="168">
        <f t="shared" si="36"/>
        <v>12</v>
      </c>
      <c r="BC72" s="168">
        <f t="shared" si="36"/>
        <v>12</v>
      </c>
      <c r="BD72" s="168">
        <f t="shared" si="36"/>
        <v>12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13</v>
      </c>
      <c r="BQ72" s="168">
        <f t="shared" si="36"/>
        <v>13</v>
      </c>
      <c r="BR72" s="168">
        <f t="shared" si="36"/>
        <v>13</v>
      </c>
      <c r="BS72" s="168">
        <f t="shared" si="36"/>
        <v>13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13</v>
      </c>
      <c r="AW74" s="168">
        <f t="shared" si="36"/>
        <v>13</v>
      </c>
      <c r="AX74" s="168">
        <f t="shared" si="36"/>
        <v>13</v>
      </c>
      <c r="AY74" s="168">
        <f t="shared" si="36"/>
        <v>13</v>
      </c>
      <c r="AZ74" s="168">
        <f t="shared" si="36"/>
        <v>13</v>
      </c>
      <c r="BA74" s="168">
        <f t="shared" si="36"/>
        <v>12</v>
      </c>
      <c r="BB74" s="168">
        <f t="shared" si="36"/>
        <v>12</v>
      </c>
      <c r="BC74" s="168">
        <f t="shared" si="36"/>
        <v>12</v>
      </c>
      <c r="BD74" s="168">
        <f t="shared" si="36"/>
        <v>12</v>
      </c>
      <c r="BE74" s="168">
        <f t="shared" si="36"/>
        <v>12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13</v>
      </c>
      <c r="BQ74" s="168">
        <f t="shared" si="36"/>
        <v>13</v>
      </c>
      <c r="BR74" s="168">
        <f t="shared" si="36"/>
        <v>13</v>
      </c>
      <c r="BS74" s="168">
        <f t="shared" si="36"/>
        <v>13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10.5</v>
      </c>
      <c r="W77" s="46">
        <f t="shared" si="43"/>
        <v>10.5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</v>
      </c>
      <c r="C81" s="183">
        <f>[1]Protect!$B$10</f>
        <v>4</v>
      </c>
      <c r="D81" s="167"/>
      <c r="E81" s="167"/>
      <c r="F81" s="16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1</v>
      </c>
      <c r="AY81" s="168">
        <f t="shared" si="44"/>
        <v>0</v>
      </c>
      <c r="AZ81" s="168">
        <f t="shared" si="44"/>
        <v>0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0</v>
      </c>
      <c r="BR81" s="168">
        <f t="shared" si="44"/>
        <v>1</v>
      </c>
      <c r="BS81" s="168">
        <f t="shared" si="44"/>
        <v>2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2</v>
      </c>
      <c r="AW82" s="168">
        <f t="shared" ref="AW82:BS82" si="47">COUNTIF(AW$71:AW$80,13)</f>
        <v>2</v>
      </c>
      <c r="AX82" s="168">
        <f t="shared" si="47"/>
        <v>1</v>
      </c>
      <c r="AY82" s="168">
        <f t="shared" si="47"/>
        <v>1</v>
      </c>
      <c r="AZ82" s="168">
        <f t="shared" si="47"/>
        <v>1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2</v>
      </c>
      <c r="BQ82" s="168">
        <f t="shared" si="47"/>
        <v>2</v>
      </c>
      <c r="BR82" s="168">
        <f t="shared" si="47"/>
        <v>2</v>
      </c>
      <c r="BS82" s="168">
        <f t="shared" si="47"/>
        <v>2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1</v>
      </c>
      <c r="AY84" s="168">
        <f t="shared" si="53"/>
        <v>1</v>
      </c>
      <c r="AZ84" s="168">
        <f t="shared" si="53"/>
        <v>1</v>
      </c>
      <c r="BA84" s="168">
        <f t="shared" si="53"/>
        <v>2</v>
      </c>
      <c r="BB84" s="168">
        <f t="shared" si="53"/>
        <v>2</v>
      </c>
      <c r="BC84" s="168">
        <f t="shared" si="53"/>
        <v>2</v>
      </c>
      <c r="BD84" s="168">
        <f t="shared" si="53"/>
        <v>2</v>
      </c>
      <c r="BE84" s="168">
        <f t="shared" si="53"/>
        <v>1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13</v>
      </c>
      <c r="AZ85" s="62">
        <f t="shared" si="56"/>
        <v>13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13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672</v>
      </c>
      <c r="C95" s="5"/>
      <c r="D95" s="197">
        <f>B95/Troupeau!$B$17</f>
        <v>2.7540983606557377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672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0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0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0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0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0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4341.4048736462091</v>
      </c>
      <c r="D118" s="197">
        <f>B118/Troupeau!$B$17</f>
        <v>17.792642924779546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4341.4048736462091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0</v>
      </c>
    </row>
    <row r="126" spans="1:132" x14ac:dyDescent="0.25">
      <c r="A126" s="2" t="s">
        <v>907</v>
      </c>
      <c r="B126" s="30">
        <f>B114+B115+B116</f>
        <v>0</v>
      </c>
    </row>
    <row r="128" spans="1:132" x14ac:dyDescent="0.25">
      <c r="A128" s="2" t="s">
        <v>908</v>
      </c>
      <c r="B128" s="196">
        <f>SUM(B122:B126)</f>
        <v>5151.4048736462091</v>
      </c>
    </row>
    <row r="129" spans="1:2" x14ac:dyDescent="0.25">
      <c r="A129" s="2" t="s">
        <v>909</v>
      </c>
      <c r="B129" s="30">
        <f>IF(Scénario!K129=1,Travail!F77+Travail!F86,F86)</f>
        <v>0</v>
      </c>
    </row>
    <row r="130" spans="1:2" x14ac:dyDescent="0.25">
      <c r="A130" s="2" t="s">
        <v>910</v>
      </c>
      <c r="B130" s="196">
        <f>ROUND((B128-B129)/(Scénario!K4+Scénario!K6),0)</f>
        <v>2576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109435.50399999999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0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30461.764561678148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37683.699999999997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41290.039438321837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20645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35290.039438321837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17645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0</v>
      </c>
      <c r="U234" t="s">
        <v>1139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1154</v>
      </c>
      <c r="T247" s="30">
        <f>Travail!F16/8</f>
        <v>84</v>
      </c>
      <c r="W247" s="168">
        <f>[1]Eco!$B$111</f>
        <v>28.3</v>
      </c>
      <c r="X247" s="168">
        <f>T247*W247</f>
        <v>2377.2000000000003</v>
      </c>
    </row>
    <row r="248" spans="17:31" x14ac:dyDescent="0.25">
      <c r="W248" s="14" t="s">
        <v>1155</v>
      </c>
      <c r="X248" s="168">
        <f>SUM(X245:X247)</f>
        <v>2377.2000000000003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11420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244.00000000000003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1</v>
      </c>
      <c r="U257" s="168">
        <f>IF(T257=0,0,[1]Protect!$B77)</f>
        <v>12500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0</v>
      </c>
      <c r="U258" s="168">
        <f>IF(T258=0,0,[1]Protect!$B78)</f>
        <v>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9136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10000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Z2_OL_T1_2si</v>
      </c>
      <c r="D1" s="252" t="str">
        <f>CONCATENATE(C1,"_corr")</f>
        <v>Z2_OL_T1_2si_corr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2</v>
      </c>
      <c r="D28" s="172">
        <f t="shared" si="0"/>
        <v>2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0</v>
      </c>
      <c r="D51" s="172">
        <f t="shared" si="0"/>
        <v>0</v>
      </c>
      <c r="E51" s="14"/>
    </row>
    <row r="52" spans="1:132" x14ac:dyDescent="0.25">
      <c r="B52" s="19" t="s">
        <v>603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614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631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faible</v>
      </c>
      <c r="AV88" s="168">
        <f t="shared" si="15"/>
        <v>1</v>
      </c>
      <c r="AW88" s="168">
        <f t="shared" si="15"/>
        <v>1</v>
      </c>
      <c r="AX88" s="168">
        <f t="shared" si="15"/>
        <v>1</v>
      </c>
      <c r="AY88" s="168">
        <f t="shared" si="15"/>
        <v>1</v>
      </c>
      <c r="AZ88" s="168">
        <f t="shared" si="15"/>
        <v>1</v>
      </c>
      <c r="BA88" s="168">
        <f t="shared" si="15"/>
        <v>1</v>
      </c>
      <c r="BB88" s="168">
        <f t="shared" si="15"/>
        <v>1</v>
      </c>
      <c r="BC88" s="168">
        <f t="shared" si="15"/>
        <v>1</v>
      </c>
      <c r="BD88" s="168">
        <f t="shared" si="15"/>
        <v>1</v>
      </c>
      <c r="BE88" s="168">
        <f t="shared" si="15"/>
        <v>1</v>
      </c>
      <c r="BF88" s="168">
        <f t="shared" si="15"/>
        <v>1</v>
      </c>
      <c r="BG88" s="168">
        <f t="shared" si="15"/>
        <v>1</v>
      </c>
      <c r="BH88" s="168">
        <f t="shared" si="15"/>
        <v>1</v>
      </c>
      <c r="BI88" s="168">
        <f t="shared" si="15"/>
        <v>1</v>
      </c>
      <c r="BJ88" s="168">
        <f t="shared" si="15"/>
        <v>1</v>
      </c>
      <c r="BK88" s="168">
        <f t="shared" si="15"/>
        <v>1</v>
      </c>
      <c r="BL88" s="168">
        <f t="shared" si="16"/>
        <v>1</v>
      </c>
      <c r="BM88" s="168">
        <f t="shared" si="16"/>
        <v>1</v>
      </c>
      <c r="BN88" s="168">
        <f t="shared" si="16"/>
        <v>1</v>
      </c>
      <c r="BO88" s="168">
        <f t="shared" si="16"/>
        <v>1</v>
      </c>
      <c r="BP88" s="168">
        <f t="shared" si="16"/>
        <v>1</v>
      </c>
      <c r="BQ88" s="168">
        <f t="shared" si="16"/>
        <v>1</v>
      </c>
      <c r="BR88" s="168">
        <f t="shared" si="16"/>
        <v>1</v>
      </c>
      <c r="BS88" s="168">
        <f t="shared" si="16"/>
        <v>1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1</v>
      </c>
      <c r="CC88" s="168">
        <f t="shared" si="18"/>
        <v>1</v>
      </c>
      <c r="CD88" s="168">
        <f t="shared" si="18"/>
        <v>1</v>
      </c>
      <c r="CE88" s="168">
        <f t="shared" si="18"/>
        <v>1</v>
      </c>
      <c r="CF88" s="168">
        <f t="shared" si="18"/>
        <v>1</v>
      </c>
      <c r="CG88" s="168">
        <f t="shared" si="18"/>
        <v>1</v>
      </c>
      <c r="CH88" s="168">
        <f t="shared" si="18"/>
        <v>1</v>
      </c>
      <c r="CI88" s="168">
        <f t="shared" si="18"/>
        <v>1</v>
      </c>
      <c r="CJ88" s="168">
        <f t="shared" si="18"/>
        <v>1</v>
      </c>
      <c r="CK88" s="168">
        <f t="shared" si="18"/>
        <v>1</v>
      </c>
      <c r="CL88" s="168">
        <f t="shared" si="18"/>
        <v>1</v>
      </c>
      <c r="CM88" s="168">
        <f t="shared" si="18"/>
        <v>1</v>
      </c>
      <c r="CN88" s="168">
        <f t="shared" si="18"/>
        <v>1</v>
      </c>
      <c r="CO88" s="168">
        <f t="shared" si="18"/>
        <v>1</v>
      </c>
      <c r="CP88" s="168">
        <f t="shared" si="18"/>
        <v>1</v>
      </c>
      <c r="CQ88" s="168">
        <f t="shared" si="18"/>
        <v>1</v>
      </c>
      <c r="CR88" s="168">
        <f t="shared" si="18"/>
        <v>1</v>
      </c>
      <c r="CS88" s="168">
        <f t="shared" si="18"/>
        <v>1</v>
      </c>
      <c r="CT88" s="168">
        <f t="shared" si="18"/>
        <v>1</v>
      </c>
      <c r="CU88" s="168">
        <f t="shared" si="18"/>
        <v>1</v>
      </c>
      <c r="CV88" s="168">
        <f t="shared" si="18"/>
        <v>1</v>
      </c>
      <c r="CW88" s="168">
        <f t="shared" si="18"/>
        <v>1</v>
      </c>
      <c r="CX88" s="168">
        <f t="shared" si="18"/>
        <v>1</v>
      </c>
      <c r="CY88" s="168">
        <f t="shared" si="18"/>
        <v>1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faible</v>
      </c>
      <c r="AV90" s="168">
        <f t="shared" si="15"/>
        <v>1</v>
      </c>
      <c r="AW90" s="168">
        <f t="shared" si="15"/>
        <v>1</v>
      </c>
      <c r="AX90" s="168">
        <f t="shared" si="15"/>
        <v>1</v>
      </c>
      <c r="AY90" s="168">
        <f t="shared" si="15"/>
        <v>1</v>
      </c>
      <c r="AZ90" s="168">
        <f t="shared" si="15"/>
        <v>1</v>
      </c>
      <c r="BA90" s="168">
        <f t="shared" si="15"/>
        <v>1</v>
      </c>
      <c r="BB90" s="168">
        <f t="shared" si="15"/>
        <v>1</v>
      </c>
      <c r="BC90" s="168">
        <f t="shared" si="15"/>
        <v>1</v>
      </c>
      <c r="BD90" s="168">
        <f t="shared" si="15"/>
        <v>1</v>
      </c>
      <c r="BE90" s="168">
        <f t="shared" si="15"/>
        <v>1</v>
      </c>
      <c r="BF90" s="168">
        <f t="shared" si="15"/>
        <v>1</v>
      </c>
      <c r="BG90" s="168">
        <f t="shared" si="15"/>
        <v>1</v>
      </c>
      <c r="BH90" s="168">
        <f t="shared" si="15"/>
        <v>1</v>
      </c>
      <c r="BI90" s="168">
        <f t="shared" si="15"/>
        <v>1</v>
      </c>
      <c r="BJ90" s="168">
        <f t="shared" si="15"/>
        <v>1</v>
      </c>
      <c r="BK90" s="168">
        <f t="shared" si="15"/>
        <v>1</v>
      </c>
      <c r="BL90" s="168">
        <f t="shared" si="16"/>
        <v>1</v>
      </c>
      <c r="BM90" s="168">
        <f t="shared" si="16"/>
        <v>1</v>
      </c>
      <c r="BN90" s="168">
        <f t="shared" si="16"/>
        <v>1</v>
      </c>
      <c r="BO90" s="168">
        <f t="shared" si="16"/>
        <v>1</v>
      </c>
      <c r="BP90" s="168">
        <f t="shared" si="16"/>
        <v>1</v>
      </c>
      <c r="BQ90" s="168">
        <f t="shared" si="16"/>
        <v>1</v>
      </c>
      <c r="BR90" s="168">
        <f t="shared" si="16"/>
        <v>1</v>
      </c>
      <c r="BS90" s="168">
        <f t="shared" si="16"/>
        <v>1</v>
      </c>
      <c r="BZ90" s="182" t="str">
        <f t="shared" si="17"/>
        <v>lot4</v>
      </c>
      <c r="CA90" s="185">
        <f>Scénario!K109</f>
        <v>0</v>
      </c>
      <c r="CB90" s="168">
        <f t="shared" si="21"/>
        <v>1</v>
      </c>
      <c r="CC90" s="168">
        <f t="shared" si="18"/>
        <v>1</v>
      </c>
      <c r="CD90" s="168">
        <f t="shared" si="18"/>
        <v>1</v>
      </c>
      <c r="CE90" s="168">
        <f t="shared" si="18"/>
        <v>1</v>
      </c>
      <c r="CF90" s="168">
        <f t="shared" si="18"/>
        <v>1</v>
      </c>
      <c r="CG90" s="168">
        <f t="shared" si="18"/>
        <v>1</v>
      </c>
      <c r="CH90" s="168">
        <f t="shared" si="18"/>
        <v>1</v>
      </c>
      <c r="CI90" s="168">
        <f t="shared" si="18"/>
        <v>1</v>
      </c>
      <c r="CJ90" s="168">
        <f t="shared" si="18"/>
        <v>1</v>
      </c>
      <c r="CK90" s="168">
        <f t="shared" si="18"/>
        <v>1</v>
      </c>
      <c r="CL90" s="168">
        <f t="shared" si="18"/>
        <v>1</v>
      </c>
      <c r="CM90" s="168">
        <f t="shared" si="18"/>
        <v>1</v>
      </c>
      <c r="CN90" s="168">
        <f t="shared" si="18"/>
        <v>1</v>
      </c>
      <c r="CO90" s="168">
        <f t="shared" si="18"/>
        <v>1</v>
      </c>
      <c r="CP90" s="168">
        <f t="shared" si="18"/>
        <v>1</v>
      </c>
      <c r="CQ90" s="168">
        <f t="shared" si="18"/>
        <v>1</v>
      </c>
      <c r="CR90" s="168">
        <f t="shared" si="18"/>
        <v>1</v>
      </c>
      <c r="CS90" s="168">
        <f t="shared" si="18"/>
        <v>1</v>
      </c>
      <c r="CT90" s="168">
        <f t="shared" si="18"/>
        <v>1</v>
      </c>
      <c r="CU90" s="168">
        <f t="shared" si="18"/>
        <v>1</v>
      </c>
      <c r="CV90" s="168">
        <f t="shared" si="18"/>
        <v>1</v>
      </c>
      <c r="CW90" s="168">
        <f t="shared" si="18"/>
        <v>1</v>
      </c>
      <c r="CX90" s="168">
        <f t="shared" si="18"/>
        <v>1</v>
      </c>
      <c r="CY90" s="168">
        <f t="shared" si="18"/>
        <v>1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0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0</v>
      </c>
      <c r="D189" s="168">
        <f t="shared" si="101"/>
        <v>0</v>
      </c>
      <c r="AH189" s="15"/>
      <c r="AJ189" s="14" t="s">
        <v>1152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1347</v>
      </c>
      <c r="C190" s="168">
        <f>'Calcul éco'!T246*(30)</f>
        <v>0</v>
      </c>
      <c r="D190" s="168">
        <f>C190</f>
        <v>0</v>
      </c>
      <c r="AH190" s="15"/>
      <c r="AJ190" s="14" t="s">
        <v>1153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1348</v>
      </c>
      <c r="C191" s="193">
        <f>ROUND(SUM(Travail!F69:F74)/8,1)</f>
        <v>0</v>
      </c>
      <c r="D191" s="168">
        <f>C191</f>
        <v>0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84</v>
      </c>
      <c r="AN191" s="168">
        <f>[1]Eco!$B$111</f>
        <v>28.3</v>
      </c>
      <c r="AO191" s="168">
        <f>AK191*AN191</f>
        <v>2377.2000000000003</v>
      </c>
    </row>
    <row r="192" spans="1:132" x14ac:dyDescent="0.25">
      <c r="B192" s="14" t="s">
        <v>1352</v>
      </c>
      <c r="C192" s="168">
        <f>(Travail!F83+Travail!F84)/8</f>
        <v>0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2377.2000000000003</v>
      </c>
    </row>
    <row r="193" spans="1:43" x14ac:dyDescent="0.25">
      <c r="B193" s="14" t="s">
        <v>1354</v>
      </c>
      <c r="C193" s="168">
        <f>(Travail!F75+Travail!F76+Travail!F81)/8</f>
        <v>0</v>
      </c>
      <c r="D193" s="168">
        <f>C193</f>
        <v>0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2377.2000000000003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2377.2000000000003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0</v>
      </c>
      <c r="D210" s="261">
        <f>ROUND(AL207,0)</f>
        <v>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35420.199999999997</v>
      </c>
      <c r="D211" s="261">
        <f>ROUND(SUM(D201:D210),0)</f>
        <v>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0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0</v>
      </c>
      <c r="D220" s="261">
        <f>SUM(AN215:AN219)</f>
        <v>0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30461</v>
      </c>
      <c r="D221" s="261">
        <f>ROUND(SUM(D216:D220),0)</f>
        <v>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1398</v>
      </c>
      <c r="C235" s="168">
        <f>'Calcul éco'!J167</f>
        <v>0</v>
      </c>
      <c r="D235" s="261">
        <f>(D191+D192)*8*[1]Eco!$B$106</f>
        <v>0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37684</v>
      </c>
      <c r="D236" s="261">
        <f>ROUND(SUM(D222:D235),0)</f>
        <v>15887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41290.199999999997</v>
      </c>
      <c r="D237" s="261">
        <f>D194+D211-D221-D236</f>
        <v>-15887</v>
      </c>
    </row>
    <row r="238" spans="1:49" x14ac:dyDescent="0.25">
      <c r="B238" s="206" t="s">
        <v>1128</v>
      </c>
      <c r="C238" s="168">
        <f>ROUND(C237/Scénario!$K$4,0)</f>
        <v>20645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0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35290</v>
      </c>
      <c r="D241" s="265">
        <f>ROUND(D237-D239-D240,0)</f>
        <v>-21887</v>
      </c>
    </row>
    <row r="242" spans="1:15" x14ac:dyDescent="0.25">
      <c r="B242" s="206" t="s">
        <v>1132</v>
      </c>
      <c r="C242" s="168">
        <f>ROUND(C241/Scénario!K4,0)</f>
        <v>17645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6" t="s">
        <v>1403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672</v>
      </c>
      <c r="D251" s="168">
        <f>C251</f>
        <v>672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0</v>
      </c>
      <c r="D275" s="168">
        <f>C275</f>
        <v>0</v>
      </c>
    </row>
    <row r="276" spans="1:4" x14ac:dyDescent="0.25">
      <c r="A276" s="23"/>
      <c r="B276" s="32" t="s">
        <v>1414</v>
      </c>
      <c r="C276" s="267">
        <f>C192*8</f>
        <v>0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0</v>
      </c>
      <c r="D277" s="168">
        <f>C277</f>
        <v>0</v>
      </c>
    </row>
    <row r="278" spans="1:4" x14ac:dyDescent="0.25">
      <c r="B278" s="32" t="s">
        <v>1416</v>
      </c>
      <c r="C278" s="267">
        <f>Travail!F76</f>
        <v>0</v>
      </c>
      <c r="D278" s="168">
        <f>C278</f>
        <v>0</v>
      </c>
    </row>
    <row r="279" spans="1:4" x14ac:dyDescent="0.25">
      <c r="B279" s="32" t="s">
        <v>1417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4341</v>
      </c>
      <c r="D281" s="261">
        <f>ROUND(D245+D248+D251+D254+D257+D260+D261,0)</f>
        <v>1466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17.79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4341</v>
      </c>
      <c r="D287" s="261">
        <f>SUM(D281:D283)</f>
        <v>1466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0</v>
      </c>
      <c r="D290" s="268">
        <f>D275+D276+D277</f>
        <v>0</v>
      </c>
    </row>
    <row r="291" spans="2:4" x14ac:dyDescent="0.25">
      <c r="B291" s="14" t="s">
        <v>1430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908</v>
      </c>
      <c r="C292" s="168">
        <f>ROUND(SUM(C287:C291),0)</f>
        <v>5151</v>
      </c>
      <c r="D292" s="261">
        <f>ROUND(SUM(D287:D291),0)</f>
        <v>2066</v>
      </c>
    </row>
    <row r="293" spans="2:4" x14ac:dyDescent="0.25">
      <c r="B293" s="14" t="s">
        <v>909</v>
      </c>
      <c r="C293" s="168">
        <f>ROUND(IF(Scénario!$K$129=1,SUM(C275:C280),SUM(C278:C280)),0)</f>
        <v>0</v>
      </c>
      <c r="D293" s="168">
        <f>ROUND(IF(Scénario!$K$129=1,SUM(D275:D280),SUM(D278:D280)),0)</f>
        <v>0</v>
      </c>
    </row>
    <row r="294" spans="2:4" x14ac:dyDescent="0.25">
      <c r="B294" s="14" t="s">
        <v>910</v>
      </c>
      <c r="C294" s="168">
        <f>ROUND((C292-C293)/C83,0)</f>
        <v>2576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0</v>
      </c>
    </row>
    <row r="308" spans="2:3" x14ac:dyDescent="0.25">
      <c r="B308" s="14" t="s">
        <v>1463</v>
      </c>
      <c r="C308" s="168">
        <f>'Calcul éco'!X235</f>
        <v>0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75" zoomScaleNormal="75" workbookViewId="0">
      <pane ySplit="1" topLeftCell="A43" activePane="bottomLeft" state="frozen"/>
      <selection pane="bottomLeft" activeCell="AC203" sqref="AC20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2023-01-09T10:11:49Z</dcterms:modified>
</cp:coreProperties>
</file>