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8160" windowHeight="4245" firstSheet="2" activeTab="3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155" r:id="rId19"/>
  </pivotCaches>
</workbook>
</file>

<file path=xl/calcChain.xml><?xml version="1.0" encoding="utf-8"?>
<calcChain xmlns="http://schemas.openxmlformats.org/spreadsheetml/2006/main">
  <c r="A78" i="18" l="1"/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AV112" i="31"/>
  <c r="AV111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AA138" i="33" s="1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Q74" i="32" s="1"/>
  <c r="AP63" i="32"/>
  <c r="AO63" i="32"/>
  <c r="AN63" i="32"/>
  <c r="AM63" i="32"/>
  <c r="AL63" i="32"/>
  <c r="AK63" i="32"/>
  <c r="AJ63" i="32"/>
  <c r="AI63" i="32"/>
  <c r="AI74" i="32" s="1"/>
  <c r="AH63" i="32"/>
  <c r="AG63" i="32"/>
  <c r="BE62" i="32"/>
  <c r="BD62" i="32"/>
  <c r="BC62" i="32"/>
  <c r="BB62" i="32"/>
  <c r="BA62" i="32"/>
  <c r="AZ62" i="32"/>
  <c r="AZ73" i="32" s="1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J73" i="32" s="1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B71" i="32" s="1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C70" i="32" s="1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Q76" i="32" s="1"/>
  <c r="BP54" i="32"/>
  <c r="BO54" i="32"/>
  <c r="BN54" i="32"/>
  <c r="BM54" i="32"/>
  <c r="BL54" i="32"/>
  <c r="BK54" i="32"/>
  <c r="BJ54" i="32"/>
  <c r="BI54" i="32"/>
  <c r="BI76" i="32" s="1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P75" i="32" s="1"/>
  <c r="BO53" i="32"/>
  <c r="BN53" i="32"/>
  <c r="BM53" i="32"/>
  <c r="BL53" i="32"/>
  <c r="BK53" i="32"/>
  <c r="BJ53" i="32"/>
  <c r="BI53" i="32"/>
  <c r="BH53" i="32"/>
  <c r="BH64" i="32" s="1"/>
  <c r="BH75" i="32" s="1"/>
  <c r="BG53" i="32"/>
  <c r="BF53" i="32"/>
  <c r="BE53" i="32"/>
  <c r="BD53" i="32"/>
  <c r="BC53" i="32"/>
  <c r="BB53" i="32"/>
  <c r="BA53" i="32"/>
  <c r="AZ53" i="32"/>
  <c r="AZ75" i="32" s="1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Y74" i="32" s="1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X73" i="32" s="1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N50" i="32"/>
  <c r="BM50" i="32"/>
  <c r="BM72" i="32" s="1"/>
  <c r="BL50" i="32"/>
  <c r="BK50" i="32"/>
  <c r="BJ50" i="32"/>
  <c r="BI50" i="32"/>
  <c r="BI72" i="32" s="1"/>
  <c r="BH50" i="32"/>
  <c r="BG50" i="32"/>
  <c r="BF50" i="32"/>
  <c r="BE50" i="32"/>
  <c r="BE72" i="32" s="1"/>
  <c r="BD50" i="32"/>
  <c r="BC50" i="32"/>
  <c r="BB50" i="32"/>
  <c r="BA50" i="32"/>
  <c r="AZ50" i="32"/>
  <c r="AY50" i="32"/>
  <c r="AX50" i="32"/>
  <c r="AW50" i="32"/>
  <c r="AW72" i="32" s="1"/>
  <c r="AV50" i="32"/>
  <c r="AG50" i="32"/>
  <c r="BS49" i="32"/>
  <c r="BR49" i="32"/>
  <c r="BQ49" i="32"/>
  <c r="BP49" i="32"/>
  <c r="BO49" i="32"/>
  <c r="BN49" i="32"/>
  <c r="BN71" i="32" s="1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O70" i="32" s="1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Y70" i="32" s="1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B93" i="31" s="1"/>
  <c r="BA40" i="31"/>
  <c r="BA93" i="31" s="1"/>
  <c r="AZ40" i="31"/>
  <c r="AY40" i="31"/>
  <c r="AX40" i="31"/>
  <c r="AW40" i="31"/>
  <c r="AV40" i="31"/>
  <c r="AT40" i="31"/>
  <c r="BS39" i="31"/>
  <c r="BR39" i="31"/>
  <c r="BR92" i="31" s="1"/>
  <c r="BQ39" i="31"/>
  <c r="BP39" i="31"/>
  <c r="BP92" i="31" s="1"/>
  <c r="BO39" i="31"/>
  <c r="BN39" i="31"/>
  <c r="BM39" i="31"/>
  <c r="BL39" i="31"/>
  <c r="BK39" i="31"/>
  <c r="BJ39" i="31"/>
  <c r="BI39" i="31"/>
  <c r="BH39" i="31"/>
  <c r="BH92" i="31" s="1"/>
  <c r="BG39" i="31"/>
  <c r="BF39" i="31"/>
  <c r="BE39" i="31"/>
  <c r="BD39" i="31"/>
  <c r="BC39" i="31"/>
  <c r="BB39" i="31"/>
  <c r="BA39" i="31"/>
  <c r="AZ39" i="31"/>
  <c r="AZ92" i="31" s="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BA91" i="31" s="1"/>
  <c r="AZ38" i="31"/>
  <c r="AY38" i="31"/>
  <c r="AX38" i="31"/>
  <c r="AX91" i="31" s="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J90" i="31" s="1"/>
  <c r="BI37" i="31"/>
  <c r="BH37" i="31"/>
  <c r="BG37" i="31"/>
  <c r="BF37" i="31"/>
  <c r="BE37" i="31"/>
  <c r="BD37" i="31"/>
  <c r="BC37" i="31"/>
  <c r="BB37" i="31"/>
  <c r="BB90" i="31" s="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W20" i="30" s="1"/>
  <c r="V87" i="30"/>
  <c r="U87" i="30"/>
  <c r="T87" i="30"/>
  <c r="S87" i="30"/>
  <c r="R87" i="30"/>
  <c r="Q87" i="30"/>
  <c r="P87" i="30"/>
  <c r="O87" i="30"/>
  <c r="O5" i="30" s="1"/>
  <c r="O9" i="30" s="1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X20" i="30" s="1"/>
  <c r="X21" i="30" s="1"/>
  <c r="X7" i="30" s="1"/>
  <c r="X12" i="30" s="1"/>
  <c r="W86" i="30"/>
  <c r="V86" i="30"/>
  <c r="U86" i="30"/>
  <c r="T86" i="30"/>
  <c r="S86" i="30"/>
  <c r="R86" i="30"/>
  <c r="Q86" i="30"/>
  <c r="P86" i="30"/>
  <c r="P5" i="30" s="1"/>
  <c r="P9" i="30" s="1"/>
  <c r="O86" i="30"/>
  <c r="N86" i="30"/>
  <c r="M86" i="30"/>
  <c r="L86" i="30"/>
  <c r="K86" i="30"/>
  <c r="J86" i="30"/>
  <c r="I86" i="30"/>
  <c r="H86" i="30"/>
  <c r="H5" i="30" s="1"/>
  <c r="H9" i="30" s="1"/>
  <c r="G86" i="30"/>
  <c r="F86" i="30"/>
  <c r="E86" i="30"/>
  <c r="D86" i="30"/>
  <c r="C86" i="30"/>
  <c r="B86" i="30"/>
  <c r="Z85" i="30"/>
  <c r="Y85" i="30"/>
  <c r="Y20" i="30" s="1"/>
  <c r="Y21" i="30" s="1"/>
  <c r="X85" i="30"/>
  <c r="W85" i="30"/>
  <c r="V85" i="30"/>
  <c r="U85" i="30"/>
  <c r="T85" i="30"/>
  <c r="S85" i="30"/>
  <c r="R85" i="30"/>
  <c r="Q85" i="30"/>
  <c r="Q5" i="30" s="1"/>
  <c r="Q9" i="30" s="1"/>
  <c r="P85" i="30"/>
  <c r="O85" i="30"/>
  <c r="N85" i="30"/>
  <c r="M85" i="30"/>
  <c r="L85" i="30"/>
  <c r="K85" i="30"/>
  <c r="J85" i="30"/>
  <c r="I85" i="30"/>
  <c r="I5" i="30" s="1"/>
  <c r="I9" i="30" s="1"/>
  <c r="H85" i="30"/>
  <c r="G85" i="30"/>
  <c r="F85" i="30"/>
  <c r="E85" i="30"/>
  <c r="D85" i="30"/>
  <c r="C85" i="30"/>
  <c r="B85" i="30"/>
  <c r="Z84" i="30"/>
  <c r="Z3" i="30" s="1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J5" i="30" s="1"/>
  <c r="J9" i="30" s="1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K5" i="30" s="1"/>
  <c r="K9" i="30" s="1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T5" i="30" s="1"/>
  <c r="T9" i="30" s="1"/>
  <c r="S82" i="30"/>
  <c r="R82" i="30"/>
  <c r="Q82" i="30"/>
  <c r="P82" i="30"/>
  <c r="O82" i="30"/>
  <c r="N82" i="30"/>
  <c r="M82" i="30"/>
  <c r="L82" i="30"/>
  <c r="L20" i="30" s="1"/>
  <c r="K82" i="30"/>
  <c r="J82" i="30"/>
  <c r="I82" i="30"/>
  <c r="H82" i="30"/>
  <c r="G82" i="30"/>
  <c r="F82" i="30"/>
  <c r="E82" i="30"/>
  <c r="D82" i="30"/>
  <c r="D20" i="30" s="1"/>
  <c r="C82" i="30"/>
  <c r="B82" i="30"/>
  <c r="Z81" i="30"/>
  <c r="Y81" i="30"/>
  <c r="X81" i="30"/>
  <c r="W81" i="30"/>
  <c r="V81" i="30"/>
  <c r="U81" i="30"/>
  <c r="U20" i="30" s="1"/>
  <c r="U21" i="30" s="1"/>
  <c r="U7" i="30" s="1"/>
  <c r="U12" i="30" s="1"/>
  <c r="T81" i="30"/>
  <c r="S81" i="30"/>
  <c r="R81" i="30"/>
  <c r="Q81" i="30"/>
  <c r="P81" i="30"/>
  <c r="O81" i="30"/>
  <c r="N81" i="30"/>
  <c r="M81" i="30"/>
  <c r="M20" i="30" s="1"/>
  <c r="M21" i="30" s="1"/>
  <c r="M7" i="30" s="1"/>
  <c r="M12" i="30" s="1"/>
  <c r="L81" i="30"/>
  <c r="K81" i="30"/>
  <c r="J81" i="30"/>
  <c r="I81" i="30"/>
  <c r="H81" i="30"/>
  <c r="G81" i="30"/>
  <c r="F81" i="30"/>
  <c r="E81" i="30"/>
  <c r="E5" i="30" s="1"/>
  <c r="E9" i="30" s="1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B71" i="30"/>
  <c r="AA70" i="30"/>
  <c r="U70" i="30" s="1"/>
  <c r="B70" i="30"/>
  <c r="AA69" i="30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A88" i="33"/>
  <c r="CA87" i="33"/>
  <c r="AU96" i="33"/>
  <c r="AU95" i="33"/>
  <c r="AU94" i="33"/>
  <c r="AU93" i="33"/>
  <c r="AU92" i="33"/>
  <c r="AU91" i="33"/>
  <c r="AU90" i="33"/>
  <c r="CO90" i="33" s="1"/>
  <c r="AU89" i="33"/>
  <c r="AU88" i="33"/>
  <c r="AU87" i="33"/>
  <c r="C83" i="33"/>
  <c r="C62" i="33"/>
  <c r="D62" i="33" s="1"/>
  <c r="C61" i="33"/>
  <c r="C60" i="33"/>
  <c r="C59" i="33"/>
  <c r="D59" i="33" s="1"/>
  <c r="C58" i="33"/>
  <c r="C57" i="33"/>
  <c r="C56" i="33"/>
  <c r="C55" i="33"/>
  <c r="C54" i="33"/>
  <c r="C53" i="33"/>
  <c r="C52" i="33"/>
  <c r="D52" i="33" s="1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C27" i="33"/>
  <c r="C26" i="33"/>
  <c r="C25" i="33"/>
  <c r="D25" i="33" s="1"/>
  <c r="C24" i="33"/>
  <c r="D24" i="33" s="1"/>
  <c r="C23" i="33"/>
  <c r="D23" i="33" s="1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T254" i="32"/>
  <c r="T260" i="32" s="1"/>
  <c r="U260" i="32" s="1"/>
  <c r="T246" i="32"/>
  <c r="B166" i="32" s="1"/>
  <c r="T236" i="32"/>
  <c r="C188" i="33" s="1"/>
  <c r="D188" i="33" s="1"/>
  <c r="T235" i="32"/>
  <c r="T274" i="32" s="1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D16" i="31" s="1"/>
  <c r="F16" i="31" s="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2" i="30"/>
  <c r="AH22" i="30"/>
  <c r="AE22" i="30"/>
  <c r="AD13" i="30"/>
  <c r="AD14" i="30" s="1"/>
  <c r="T233" i="32" s="1"/>
  <c r="T271" i="32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P90" i="33"/>
  <c r="BZ90" i="33"/>
  <c r="BZ154" i="33" s="1"/>
  <c r="BH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8" i="33"/>
  <c r="D57" i="33"/>
  <c r="D56" i="33"/>
  <c r="D55" i="33"/>
  <c r="D54" i="33"/>
  <c r="D53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8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P76" i="32"/>
  <c r="BO76" i="32"/>
  <c r="BN76" i="32"/>
  <c r="BM76" i="32"/>
  <c r="BK76" i="32"/>
  <c r="BJ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W74" i="32"/>
  <c r="AV74" i="32"/>
  <c r="AU74" i="32"/>
  <c r="AT74" i="32"/>
  <c r="AR74" i="32"/>
  <c r="AP74" i="32"/>
  <c r="AO74" i="32"/>
  <c r="AN74" i="32"/>
  <c r="AM74" i="32"/>
  <c r="AJ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Y73" i="32"/>
  <c r="AV73" i="32"/>
  <c r="AU73" i="32"/>
  <c r="AT73" i="32"/>
  <c r="AS73" i="32"/>
  <c r="AR73" i="32"/>
  <c r="AQ73" i="32"/>
  <c r="AN73" i="32"/>
  <c r="AM73" i="32"/>
  <c r="AL73" i="32"/>
  <c r="AK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O72" i="32"/>
  <c r="BN72" i="32"/>
  <c r="BH61" i="32"/>
  <c r="BH72" i="32" s="1"/>
  <c r="BD72" i="32"/>
  <c r="BC72" i="32"/>
  <c r="AZ72" i="32"/>
  <c r="AY72" i="32"/>
  <c r="AX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M71" i="32"/>
  <c r="BL71" i="32"/>
  <c r="BK71" i="32"/>
  <c r="BI71" i="32"/>
  <c r="BH60" i="32"/>
  <c r="BH71" i="32" s="1"/>
  <c r="BD71" i="32"/>
  <c r="BC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N70" i="32"/>
  <c r="BM70" i="32"/>
  <c r="BI70" i="32"/>
  <c r="BH59" i="32"/>
  <c r="BH70" i="32" s="1"/>
  <c r="BE70" i="32"/>
  <c r="BD70" i="32"/>
  <c r="BB70" i="32"/>
  <c r="BA70" i="32"/>
  <c r="AZ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O92" i="31"/>
  <c r="BN92" i="31"/>
  <c r="BM92" i="31"/>
  <c r="BL92" i="31"/>
  <c r="BK92" i="31"/>
  <c r="BJ92" i="31"/>
  <c r="BI92" i="31"/>
  <c r="BG92" i="31"/>
  <c r="BF92" i="31"/>
  <c r="BE92" i="31"/>
  <c r="BD92" i="31"/>
  <c r="BC92" i="31"/>
  <c r="BB92" i="31"/>
  <c r="BA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AZ91" i="31"/>
  <c r="AY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I90" i="31"/>
  <c r="BH90" i="31"/>
  <c r="BG90" i="31"/>
  <c r="BF90" i="31"/>
  <c r="BE90" i="31"/>
  <c r="BD90" i="31"/>
  <c r="BC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H111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V20" i="30"/>
  <c r="N20" i="30"/>
  <c r="F20" i="30"/>
  <c r="E20" i="30"/>
  <c r="E21" i="30" s="1"/>
  <c r="E7" i="30" s="1"/>
  <c r="E12" i="30" s="1"/>
  <c r="C20" i="30"/>
  <c r="C21" i="30" s="1"/>
  <c r="C7" i="30" s="1"/>
  <c r="C12" i="30" s="1"/>
  <c r="C19" i="30"/>
  <c r="W5" i="30"/>
  <c r="W9" i="30" s="1"/>
  <c r="V5" i="30"/>
  <c r="V9" i="30" s="1"/>
  <c r="N5" i="30"/>
  <c r="N9" i="30" s="1"/>
  <c r="L5" i="30"/>
  <c r="L9" i="30" s="1"/>
  <c r="C5" i="30"/>
  <c r="C9" i="30" s="1"/>
  <c r="Z4" i="30"/>
  <c r="V4" i="30"/>
  <c r="N4" i="30"/>
  <c r="D4" i="30"/>
  <c r="C4" i="30"/>
  <c r="V3" i="30"/>
  <c r="V2" i="30" s="1"/>
  <c r="O3" i="30"/>
  <c r="S72" i="31" s="1"/>
  <c r="N3" i="30"/>
  <c r="E3" i="30"/>
  <c r="C3" i="30"/>
  <c r="C8" i="30" s="1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H3" i="30" l="1"/>
  <c r="P3" i="30"/>
  <c r="T72" i="31" s="1"/>
  <c r="E4" i="30"/>
  <c r="O4" i="30"/>
  <c r="M5" i="30"/>
  <c r="M9" i="30" s="1"/>
  <c r="X5" i="30"/>
  <c r="X9" i="30" s="1"/>
  <c r="O20" i="30"/>
  <c r="BJ71" i="32"/>
  <c r="BR71" i="32"/>
  <c r="H4" i="30"/>
  <c r="H2" i="30" s="1"/>
  <c r="P4" i="30"/>
  <c r="D5" i="30"/>
  <c r="D9" i="30" s="1"/>
  <c r="Y5" i="30"/>
  <c r="Y9" i="30" s="1"/>
  <c r="H20" i="30"/>
  <c r="H21" i="30" s="1"/>
  <c r="H7" i="30" s="1"/>
  <c r="H12" i="30" s="1"/>
  <c r="P20" i="30"/>
  <c r="P21" i="30" s="1"/>
  <c r="P7" i="30" s="1"/>
  <c r="P12" i="30" s="1"/>
  <c r="Z71" i="30"/>
  <c r="G20" i="30"/>
  <c r="F3" i="30"/>
  <c r="I3" i="30"/>
  <c r="J3" i="30"/>
  <c r="W3" i="30"/>
  <c r="I4" i="30"/>
  <c r="T4" i="30"/>
  <c r="Z5" i="30"/>
  <c r="Z9" i="30" s="1"/>
  <c r="I20" i="30"/>
  <c r="T20" i="30"/>
  <c r="K3" i="30"/>
  <c r="X3" i="30"/>
  <c r="J4" i="30"/>
  <c r="J2" i="30" s="1"/>
  <c r="J20" i="30"/>
  <c r="J21" i="30" s="1"/>
  <c r="J7" i="30" s="1"/>
  <c r="J12" i="30" s="1"/>
  <c r="L3" i="30"/>
  <c r="Y3" i="30"/>
  <c r="Y2" i="30" s="1"/>
  <c r="K4" i="30"/>
  <c r="W4" i="30"/>
  <c r="K20" i="30"/>
  <c r="K21" i="30" s="1"/>
  <c r="K7" i="30" s="1"/>
  <c r="K12" i="30" s="1"/>
  <c r="M3" i="30"/>
  <c r="L4" i="30"/>
  <c r="X4" i="30"/>
  <c r="T69" i="30"/>
  <c r="Q20" i="30"/>
  <c r="Q21" i="30" s="1"/>
  <c r="Q7" i="30" s="1"/>
  <c r="Q12" i="30" s="1"/>
  <c r="D3" i="30"/>
  <c r="D8" i="30" s="1"/>
  <c r="M4" i="30"/>
  <c r="M8" i="30" s="1"/>
  <c r="M201" i="30" s="1"/>
  <c r="M212" i="30" s="1"/>
  <c r="Y4" i="30"/>
  <c r="U5" i="30"/>
  <c r="U9" i="30" s="1"/>
  <c r="T3" i="30"/>
  <c r="X72" i="31" s="1"/>
  <c r="BJ70" i="32"/>
  <c r="U3" i="30"/>
  <c r="Y72" i="31" s="1"/>
  <c r="U4" i="30"/>
  <c r="U2" i="30" s="1"/>
  <c r="N8" i="30"/>
  <c r="R72" i="31"/>
  <c r="D2" i="30"/>
  <c r="BJ72" i="32"/>
  <c r="J8" i="30"/>
  <c r="C2" i="30"/>
  <c r="K2" i="30"/>
  <c r="K8" i="30"/>
  <c r="K201" i="30" s="1"/>
  <c r="K212" i="30" s="1"/>
  <c r="H8" i="30"/>
  <c r="H201" i="30" s="1"/>
  <c r="H212" i="30" s="1"/>
  <c r="V8" i="30"/>
  <c r="V201" i="30" s="1"/>
  <c r="V212" i="30" s="1"/>
  <c r="O8" i="30"/>
  <c r="O201" i="30" s="1"/>
  <c r="O212" i="30" s="1"/>
  <c r="U8" i="30"/>
  <c r="U201" i="30" s="1"/>
  <c r="U212" i="30" s="1"/>
  <c r="BP90" i="33"/>
  <c r="CX90" i="33"/>
  <c r="CP89" i="33"/>
  <c r="BS90" i="33"/>
  <c r="CT90" i="33"/>
  <c r="CY90" i="33"/>
  <c r="AZ90" i="33"/>
  <c r="CH90" i="33"/>
  <c r="BC90" i="33"/>
  <c r="CM90" i="33"/>
  <c r="BD90" i="33"/>
  <c r="D225" i="33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Z164" i="29"/>
  <c r="Y164" i="29"/>
  <c r="AB164" i="29" s="1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X170" i="32"/>
  <c r="AA170" i="32" s="1"/>
  <c r="T169" i="29"/>
  <c r="Z169" i="29"/>
  <c r="AC169" i="29" s="1"/>
  <c r="X169" i="29"/>
  <c r="AA169" i="29" s="1"/>
  <c r="Y169" i="29"/>
  <c r="AB169" i="29" s="1"/>
  <c r="X169" i="32"/>
  <c r="AA169" i="32" s="1"/>
  <c r="Y169" i="32"/>
  <c r="T169" i="32"/>
  <c r="Z169" i="32"/>
  <c r="AC169" i="32" s="1"/>
  <c r="BZ29" i="31"/>
  <c r="BZ93" i="31" s="1"/>
  <c r="CL89" i="33"/>
  <c r="T257" i="32"/>
  <c r="U257" i="32" s="1"/>
  <c r="F86" i="31"/>
  <c r="E2" i="30"/>
  <c r="E8" i="30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" i="30"/>
  <c r="BR72" i="32"/>
  <c r="F4" i="30"/>
  <c r="F5" i="30"/>
  <c r="F9" i="30" s="1"/>
  <c r="G3" i="30"/>
  <c r="G5" i="30"/>
  <c r="G9" i="30" s="1"/>
  <c r="G4" i="30"/>
  <c r="G2" i="30" s="1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2" i="30"/>
  <c r="E69" i="30"/>
  <c r="O69" i="30"/>
  <c r="AY93" i="31"/>
  <c r="S69" i="30"/>
  <c r="BD99" i="31"/>
  <c r="BD100" i="31" s="1"/>
  <c r="BD101" i="31" s="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AC164" i="29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A164" i="29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U199" i="32"/>
  <c r="J166" i="32"/>
  <c r="C234" i="33" s="1"/>
  <c r="D234" i="33" s="1"/>
  <c r="AJ199" i="32"/>
  <c r="AA27" i="29"/>
  <c r="J201" i="30"/>
  <c r="J212" i="30" s="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D190" i="33" s="1"/>
  <c r="AK190" i="33" s="1"/>
  <c r="AO190" i="33" s="1"/>
  <c r="Q4" i="30"/>
  <c r="Q2" i="30" s="1"/>
  <c r="Q3" i="30"/>
  <c r="U72" i="31" s="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R9" i="30" s="1"/>
  <c r="S3" i="30"/>
  <c r="S4" i="30"/>
  <c r="S5" i="30"/>
  <c r="S9" i="30" s="1"/>
  <c r="R113" i="30"/>
  <c r="R26" i="30"/>
  <c r="X29" i="32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BF71" i="31"/>
  <c r="N201" i="30"/>
  <c r="N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D38" i="33" s="1"/>
  <c r="O2" i="30"/>
  <c r="I21" i="30"/>
  <c r="I7" i="30" s="1"/>
  <c r="I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E201" i="30"/>
  <c r="E212" i="30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C6" i="30"/>
  <c r="C10" i="30" s="1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J127" i="32"/>
  <c r="BS89" i="32"/>
  <c r="AJ90" i="32"/>
  <c r="BP90" i="32"/>
  <c r="AM93" i="32"/>
  <c r="BC93" i="32"/>
  <c r="AE100" i="32"/>
  <c r="BA105" i="32"/>
  <c r="AG107" i="32"/>
  <c r="AD89" i="32"/>
  <c r="AK90" i="32"/>
  <c r="BQ90" i="32"/>
  <c r="AQ93" i="32"/>
  <c r="BG93" i="32"/>
  <c r="AM100" i="32"/>
  <c r="AO107" i="32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BP110" i="31" s="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R110" i="31" s="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G110" i="31" s="1"/>
  <c r="BO75" i="31"/>
  <c r="BO64" i="31"/>
  <c r="BO110" i="31" s="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111" i="31" s="1"/>
  <c r="BA76" i="31"/>
  <c r="BI65" i="31"/>
  <c r="BI111" i="31" s="1"/>
  <c r="BI76" i="31"/>
  <c r="BQ65" i="31"/>
  <c r="BQ111" i="31" s="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112" i="31" s="1"/>
  <c r="BC77" i="31"/>
  <c r="BK66" i="31"/>
  <c r="BK112" i="31" s="1"/>
  <c r="BK77" i="31"/>
  <c r="BS66" i="31"/>
  <c r="BS112" i="31" s="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BJ110" i="31" s="1"/>
  <c r="CQ76" i="31"/>
  <c r="CQ65" i="31"/>
  <c r="CQ111" i="31" s="1"/>
  <c r="AX66" i="31"/>
  <c r="AX112" i="31" s="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A110" i="31" s="1"/>
  <c r="BI75" i="31"/>
  <c r="BI64" i="31"/>
  <c r="BI110" i="31" s="1"/>
  <c r="BQ75" i="31"/>
  <c r="BQ64" i="31"/>
  <c r="BQ110" i="31" s="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C111" i="31" s="1"/>
  <c r="BK76" i="31"/>
  <c r="BK65" i="31"/>
  <c r="BK111" i="31" s="1"/>
  <c r="BS76" i="31"/>
  <c r="BS65" i="31"/>
  <c r="BS111" i="31" s="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112" i="31" s="1"/>
  <c r="AW77" i="31"/>
  <c r="BE66" i="31"/>
  <c r="BE112" i="31" s="1"/>
  <c r="BE77" i="31"/>
  <c r="BM66" i="31"/>
  <c r="BM112" i="31" s="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112" i="31" s="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112" i="31" s="1"/>
  <c r="BF77" i="31"/>
  <c r="R5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W2" i="30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BR111" i="31" s="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110" i="31" s="1"/>
  <c r="BC75" i="31"/>
  <c r="BK64" i="31"/>
  <c r="BK110" i="31" s="1"/>
  <c r="BK75" i="31"/>
  <c r="BS64" i="31"/>
  <c r="BS110" i="31" s="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AW111" i="31" s="1"/>
  <c r="BE76" i="31"/>
  <c r="BE65" i="31"/>
  <c r="BE111" i="31" s="1"/>
  <c r="BM76" i="31"/>
  <c r="BM65" i="31"/>
  <c r="BM111" i="31" s="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AY112" i="31" s="1"/>
  <c r="BG77" i="31"/>
  <c r="BG66" i="31"/>
  <c r="BG112" i="31" s="1"/>
  <c r="BO77" i="31"/>
  <c r="BO66" i="31"/>
  <c r="BO112" i="31" s="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BD111" i="31" s="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BH110" i="31" s="1"/>
  <c r="DG75" i="31"/>
  <c r="DG64" i="31"/>
  <c r="BJ76" i="31"/>
  <c r="BJ65" i="31"/>
  <c r="BJ111" i="31" s="1"/>
  <c r="CW76" i="31"/>
  <c r="CW65" i="31"/>
  <c r="CW111" i="31" s="1"/>
  <c r="BD66" i="31"/>
  <c r="BD112" i="31" s="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110" i="31" s="1"/>
  <c r="BD75" i="31"/>
  <c r="BL64" i="31"/>
  <c r="BL110" i="31" s="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AX111" i="31" s="1"/>
  <c r="BF76" i="31"/>
  <c r="BF65" i="31"/>
  <c r="BF111" i="31" s="1"/>
  <c r="BN76" i="31"/>
  <c r="BN65" i="31"/>
  <c r="BN111" i="31" s="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AZ112" i="31" s="1"/>
  <c r="BH77" i="31"/>
  <c r="BH66" i="31"/>
  <c r="BH112" i="31" s="1"/>
  <c r="BP77" i="31"/>
  <c r="BP66" i="31"/>
  <c r="BP112" i="31" s="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AK191" i="33"/>
  <c r="AO191" i="33" s="1"/>
  <c r="C251" i="33"/>
  <c r="D251" i="33" s="1"/>
  <c r="T247" i="32"/>
  <c r="X247" i="32" s="1"/>
  <c r="B95" i="31"/>
  <c r="D95" i="31" s="1"/>
  <c r="DL62" i="31"/>
  <c r="DL73" i="31"/>
  <c r="BE74" i="31"/>
  <c r="BE63" i="31"/>
  <c r="BE109" i="31" s="1"/>
  <c r="EB74" i="31"/>
  <c r="EB63" i="31"/>
  <c r="DI75" i="31"/>
  <c r="DI64" i="31"/>
  <c r="BL76" i="31"/>
  <c r="BL65" i="31"/>
  <c r="BL111" i="31" s="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AZ110" i="31" s="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110" i="31" s="1"/>
  <c r="AW75" i="31"/>
  <c r="BE64" i="31"/>
  <c r="BE110" i="31" s="1"/>
  <c r="BE75" i="31"/>
  <c r="BM64" i="31"/>
  <c r="BM110" i="31" s="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111" i="31" s="1"/>
  <c r="AY76" i="31"/>
  <c r="BG65" i="31"/>
  <c r="BG111" i="31" s="1"/>
  <c r="BG76" i="31"/>
  <c r="BO65" i="31"/>
  <c r="BO111" i="31" s="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A112" i="31" s="1"/>
  <c r="BI77" i="31"/>
  <c r="BI66" i="31"/>
  <c r="BI112" i="31" s="1"/>
  <c r="BQ77" i="31"/>
  <c r="BQ66" i="31"/>
  <c r="BQ112" i="31" s="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BB111" i="31" s="1"/>
  <c r="DI76" i="31"/>
  <c r="DI65" i="31"/>
  <c r="BL66" i="31"/>
  <c r="BL112" i="31" s="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AX110" i="31" s="1"/>
  <c r="BF75" i="31"/>
  <c r="BF64" i="31"/>
  <c r="BF110" i="31" s="1"/>
  <c r="BN75" i="31"/>
  <c r="BN64" i="31"/>
  <c r="BN110" i="31" s="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111" i="31" s="1"/>
  <c r="AZ76" i="31"/>
  <c r="BP65" i="31"/>
  <c r="BP111" i="31" s="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B112" i="31" s="1"/>
  <c r="BJ77" i="31"/>
  <c r="BJ66" i="31"/>
  <c r="BJ112" i="31" s="1"/>
  <c r="BR77" i="31"/>
  <c r="BR66" i="31"/>
  <c r="BR112" i="31" s="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BB110" i="31" s="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AY110" i="31" s="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C279" i="33"/>
  <c r="D279" i="33" s="1"/>
  <c r="B116" i="3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B16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B170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A166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D187" i="33" s="1"/>
  <c r="AJ218" i="33" s="1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U166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V166" i="29" l="1"/>
  <c r="P8" i="30"/>
  <c r="P201" i="30" s="1"/>
  <c r="P212" i="30" s="1"/>
  <c r="L8" i="30"/>
  <c r="L201" i="30" s="1"/>
  <c r="L212" i="30" s="1"/>
  <c r="W8" i="30"/>
  <c r="W201" i="30" s="1"/>
  <c r="W212" i="30" s="1"/>
  <c r="F8" i="30"/>
  <c r="X8" i="30"/>
  <c r="X201" i="30" s="1"/>
  <c r="X212" i="30" s="1"/>
  <c r="Z201" i="30"/>
  <c r="Z212" i="30" s="1"/>
  <c r="Y8" i="30"/>
  <c r="Y201" i="30" s="1"/>
  <c r="Y212" i="30" s="1"/>
  <c r="T2" i="30"/>
  <c r="I8" i="30"/>
  <c r="I201" i="30" s="1"/>
  <c r="I212" i="30" s="1"/>
  <c r="U16" i="30"/>
  <c r="T8" i="30"/>
  <c r="T201" i="30" s="1"/>
  <c r="T212" i="30" s="1"/>
  <c r="L2" i="30"/>
  <c r="O17" i="30"/>
  <c r="AD170" i="32"/>
  <c r="AH170" i="32" s="1"/>
  <c r="W72" i="31"/>
  <c r="V72" i="31"/>
  <c r="F201" i="30"/>
  <c r="F212" i="30" s="1"/>
  <c r="O15" i="30"/>
  <c r="S8" i="30"/>
  <c r="S201" i="30" s="1"/>
  <c r="S212" i="30" s="1"/>
  <c r="F2" i="30"/>
  <c r="Q8" i="30"/>
  <c r="R8" i="30"/>
  <c r="AX61" i="31"/>
  <c r="AX107" i="31" s="1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U168" i="32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AD19" i="30"/>
  <c r="AF19" i="30" s="1"/>
  <c r="AK20" i="30" s="1"/>
  <c r="G8" i="30"/>
  <c r="G201" i="30" s="1"/>
  <c r="G212" i="30" s="1"/>
  <c r="AF166" i="29"/>
  <c r="AD168" i="32"/>
  <c r="AH168" i="32" s="1"/>
  <c r="M16" i="30"/>
  <c r="Y19" i="30"/>
  <c r="Y181" i="30" s="1"/>
  <c r="Y196" i="30" s="1"/>
  <c r="AC76" i="31" s="1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Q62" i="31"/>
  <c r="BQ108" i="31" s="1"/>
  <c r="AX81" i="31"/>
  <c r="BC72" i="31"/>
  <c r="BB61" i="31"/>
  <c r="BB107" i="31" s="1"/>
  <c r="AY72" i="31"/>
  <c r="AY82" i="31" s="1"/>
  <c r="BE71" i="31"/>
  <c r="BP60" i="31"/>
  <c r="BP106" i="31" s="1"/>
  <c r="BB71" i="31"/>
  <c r="BG60" i="31"/>
  <c r="BG106" i="31" s="1"/>
  <c r="BC60" i="31"/>
  <c r="BC106" i="31" s="1"/>
  <c r="BA71" i="31"/>
  <c r="Q201" i="30"/>
  <c r="Q212" i="30" s="1"/>
  <c r="S2" i="30"/>
  <c r="R201" i="30"/>
  <c r="R212" i="30" s="1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I83" i="31" s="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D82" i="31" s="1"/>
  <c r="BS73" i="31"/>
  <c r="BS82" i="31" s="1"/>
  <c r="AY60" i="31"/>
  <c r="AY106" i="31" s="1"/>
  <c r="CM61" i="31"/>
  <c r="CM107" i="31" s="1"/>
  <c r="Y6" i="30"/>
  <c r="Y10" i="30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CQ63" i="31"/>
  <c r="DM84" i="31"/>
  <c r="D57" i="30"/>
  <c r="D62" i="30"/>
  <c r="C41" i="33"/>
  <c r="D41" i="33" s="1"/>
  <c r="AE33" i="30"/>
  <c r="T240" i="32" s="1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AX117" i="31"/>
  <c r="I5" i="31" s="1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1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C228" i="29"/>
  <c r="K40" i="29" s="1"/>
  <c r="B52" i="31" s="1"/>
  <c r="C52" i="31" s="1"/>
  <c r="F72" i="31" l="1"/>
  <c r="B109" i="31" s="1"/>
  <c r="B112" i="31" s="1"/>
  <c r="AJ168" i="32"/>
  <c r="AY83" i="31"/>
  <c r="AY84" i="31"/>
  <c r="AY81" i="31"/>
  <c r="BB84" i="31"/>
  <c r="Y18" i="30"/>
  <c r="M18" i="30"/>
  <c r="T273" i="32"/>
  <c r="X273" i="32" s="1"/>
  <c r="X240" i="32"/>
  <c r="C186" i="33"/>
  <c r="D186" i="33" s="1"/>
  <c r="BI84" i="31"/>
  <c r="BI81" i="31"/>
  <c r="BI82" i="31"/>
  <c r="AI169" i="29"/>
  <c r="C191" i="33"/>
  <c r="D191" i="33" s="1"/>
  <c r="E18" i="30"/>
  <c r="E22" i="30" s="1"/>
  <c r="BD84" i="31"/>
  <c r="AI167" i="32"/>
  <c r="AI167" i="29"/>
  <c r="AI165" i="29"/>
  <c r="AH166" i="32"/>
  <c r="AJ169" i="32"/>
  <c r="AH170" i="29"/>
  <c r="AJ170" i="29"/>
  <c r="AI168" i="32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U18" i="30"/>
  <c r="U22" i="30" s="1"/>
  <c r="H18" i="30"/>
  <c r="H180" i="30" s="1"/>
  <c r="H195" i="30" s="1"/>
  <c r="L75" i="31" s="1"/>
  <c r="J110" i="32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S85" i="31" s="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G63" i="30"/>
  <c r="G49" i="30" s="1"/>
  <c r="Y22" i="30"/>
  <c r="Y180" i="30"/>
  <c r="Y195" i="30" s="1"/>
  <c r="AC75" i="31" s="1"/>
  <c r="U42" i="30"/>
  <c r="U28" i="30" s="1"/>
  <c r="U33" i="30" s="1"/>
  <c r="I32" i="30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180" i="30"/>
  <c r="E195" i="30" s="1"/>
  <c r="I75" i="31" s="1"/>
  <c r="N42" i="30"/>
  <c r="N28" i="30" s="1"/>
  <c r="N33" i="30" s="1"/>
  <c r="BL81" i="31"/>
  <c r="M22" i="30"/>
  <c r="M180" i="30"/>
  <c r="M195" i="30" s="1"/>
  <c r="Q75" i="31" s="1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V18" i="30"/>
  <c r="DS85" i="31"/>
  <c r="O60" i="30"/>
  <c r="BJ85" i="31"/>
  <c r="C18" i="30"/>
  <c r="AZ85" i="31"/>
  <c r="CG85" i="31"/>
  <c r="N55" i="30"/>
  <c r="N53" i="30"/>
  <c r="I53" i="30"/>
  <c r="W60" i="30"/>
  <c r="L53" i="30"/>
  <c r="DG85" i="31"/>
  <c r="T53" i="30"/>
  <c r="W39" i="30"/>
  <c r="W18" i="30"/>
  <c r="F18" i="30"/>
  <c r="AY85" i="31"/>
  <c r="DV85" i="3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C275" i="33" l="1"/>
  <c r="D275" i="33" s="1"/>
  <c r="AJ217" i="33"/>
  <c r="AN217" i="33" s="1"/>
  <c r="AK231" i="33"/>
  <c r="AO231" i="33" s="1"/>
  <c r="AR231" i="33" s="1"/>
  <c r="AA240" i="32"/>
  <c r="C310" i="33"/>
  <c r="AI228" i="32"/>
  <c r="C133" i="32" s="1"/>
  <c r="J133" i="32" s="1"/>
  <c r="AI228" i="29"/>
  <c r="M64" i="30"/>
  <c r="L64" i="30"/>
  <c r="D64" i="30"/>
  <c r="Q64" i="30"/>
  <c r="W64" i="30"/>
  <c r="G64" i="30"/>
  <c r="I64" i="30"/>
  <c r="K22" i="30"/>
  <c r="U180" i="30"/>
  <c r="U195" i="30" s="1"/>
  <c r="Y75" i="31" s="1"/>
  <c r="Y77" i="31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CC102" i="31" l="1"/>
  <c r="H10" i="31" s="1"/>
  <c r="AB240" i="32"/>
  <c r="AC240" i="32" s="1"/>
  <c r="AF240" i="32" s="1"/>
  <c r="AS231" i="33"/>
  <c r="AT231" i="33" s="1"/>
  <c r="AW231" i="33" s="1"/>
  <c r="F54" i="3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BL102" i="31"/>
  <c r="W9" i="31" s="1"/>
  <c r="W13" i="31" s="1"/>
  <c r="CN102" i="31"/>
  <c r="S10" i="31" s="1"/>
  <c r="S13" i="31" s="1"/>
  <c r="BM102" i="31"/>
  <c r="X9" i="31" s="1"/>
  <c r="CO102" i="31"/>
  <c r="T10" i="31" s="1"/>
  <c r="T13" i="31" s="1"/>
  <c r="BF102" i="31"/>
  <c r="Q9" i="31" s="1"/>
  <c r="Q13" i="31" s="1"/>
  <c r="R13" i="31"/>
  <c r="CS102" i="31"/>
  <c r="X10" i="31" s="1"/>
  <c r="H13" i="31"/>
  <c r="K13" i="31"/>
  <c r="AD13" i="31"/>
  <c r="AC13" i="31"/>
  <c r="O13" i="31"/>
  <c r="L13" i="31"/>
  <c r="U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AJ8" i="30" s="1"/>
  <c r="D203" i="30"/>
  <c r="AJ5" i="30" s="1"/>
  <c r="X249" i="32" s="1"/>
  <c r="G13" i="31"/>
  <c r="C230" i="33"/>
  <c r="F11" i="31"/>
  <c r="B81" i="31" l="1"/>
  <c r="F81" i="31" s="1"/>
  <c r="B114" i="31" s="1"/>
  <c r="T245" i="32"/>
  <c r="F75" i="31"/>
  <c r="F76" i="31"/>
  <c r="F77" i="31"/>
  <c r="B129" i="31" s="1"/>
  <c r="F10" i="31"/>
  <c r="C249" i="33" s="1"/>
  <c r="F9" i="31"/>
  <c r="C248" i="33" s="1"/>
  <c r="X13" i="31"/>
  <c r="F13" i="31" s="1"/>
  <c r="C270" i="33"/>
  <c r="B108" i="31"/>
  <c r="B123" i="31" s="1"/>
  <c r="V265" i="32"/>
  <c r="V264" i="32"/>
  <c r="V263" i="32" s="1"/>
  <c r="J46" i="32" s="1"/>
  <c r="C210" i="33" s="1"/>
  <c r="B92" i="31"/>
  <c r="D92" i="31" s="1"/>
  <c r="C250" i="33"/>
  <c r="B93" i="31"/>
  <c r="D93" i="31" s="1"/>
  <c r="C289" i="33" l="1"/>
  <c r="B91" i="31"/>
  <c r="D91" i="31" s="1"/>
  <c r="C278" i="33"/>
  <c r="B113" i="31"/>
  <c r="B125" i="31" s="1"/>
  <c r="C277" i="33"/>
  <c r="C193" i="33"/>
  <c r="D193" i="33" s="1"/>
  <c r="X245" i="32"/>
  <c r="C189" i="33"/>
  <c r="D189" i="33" s="1"/>
  <c r="AK189" i="33" s="1"/>
  <c r="AO189" i="33" s="1"/>
  <c r="AO192" i="33" s="1"/>
  <c r="B94" i="31" l="1"/>
  <c r="X248" i="32"/>
  <c r="J141" i="32"/>
  <c r="C219" i="33" s="1"/>
  <c r="D277" i="33"/>
  <c r="D278" i="33"/>
  <c r="D291" i="33" s="1"/>
  <c r="C291" i="33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AJ36" i="32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C164" i="18"/>
  <c r="B164" i="18"/>
  <c r="A164" i="18"/>
  <c r="A163" i="18"/>
  <c r="Y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C82" i="33" l="1"/>
  <c r="AB40" i="32"/>
  <c r="AD40" i="32" s="1"/>
  <c r="AB39" i="32"/>
  <c r="AB38" i="32"/>
  <c r="B43" i="32"/>
  <c r="J43" i="32" s="1"/>
  <c r="C207" i="33" s="1"/>
  <c r="D81" i="33"/>
  <c r="J205" i="33" s="1"/>
  <c r="L205" i="33" s="1"/>
  <c r="D167" i="33"/>
  <c r="D66" i="33"/>
  <c r="J218" i="33"/>
  <c r="D200" i="33"/>
  <c r="D163" i="33"/>
  <c r="D73" i="33"/>
  <c r="K255" i="33" s="1"/>
  <c r="D78" i="33"/>
  <c r="D140" i="33"/>
  <c r="D95" i="33"/>
  <c r="D89" i="33"/>
  <c r="K262" i="33" s="1"/>
  <c r="D150" i="33"/>
  <c r="G63" i="33"/>
  <c r="D205" i="33"/>
  <c r="D71" i="33"/>
  <c r="D80" i="33"/>
  <c r="J206" i="33" s="1"/>
  <c r="L206" i="33" s="1"/>
  <c r="D77" i="33"/>
  <c r="D87" i="33"/>
  <c r="K260" i="33" s="1"/>
  <c r="L223" i="33"/>
  <c r="AJ198" i="33" s="1"/>
  <c r="D88" i="33"/>
  <c r="K261" i="33" s="1"/>
  <c r="D74" i="33"/>
  <c r="D198" i="33"/>
  <c r="D164" i="33"/>
  <c r="L224" i="33"/>
  <c r="D76" i="33"/>
  <c r="D226" i="33"/>
  <c r="D231" i="33"/>
  <c r="D139" i="33"/>
  <c r="D147" i="33"/>
  <c r="D63" i="33"/>
  <c r="D96" i="33"/>
  <c r="D227" i="33"/>
  <c r="D72" i="33"/>
  <c r="D204" i="33"/>
  <c r="D90" i="33"/>
  <c r="K254" i="33" s="1"/>
  <c r="D69" i="33"/>
  <c r="D213" i="33"/>
  <c r="D79" i="33"/>
  <c r="D94" i="33"/>
  <c r="J217" i="33"/>
  <c r="D233" i="33"/>
  <c r="D92" i="33"/>
  <c r="D222" i="33"/>
  <c r="D215" i="33"/>
  <c r="D219" i="33"/>
  <c r="D229" i="33"/>
  <c r="D141" i="33"/>
  <c r="D65" i="33"/>
  <c r="J193" i="33" s="1"/>
  <c r="J194" i="33" s="1"/>
  <c r="D232" i="33"/>
  <c r="D91" i="33"/>
  <c r="D168" i="33"/>
  <c r="D85" i="33"/>
  <c r="K258" i="33" s="1"/>
  <c r="L225" i="33"/>
  <c r="D93" i="33"/>
  <c r="D64" i="33"/>
  <c r="Q193" i="33" s="1"/>
  <c r="Q194" i="33" s="1"/>
  <c r="D86" i="33"/>
  <c r="K259" i="33" s="1"/>
  <c r="D196" i="33"/>
  <c r="D228" i="33"/>
  <c r="J216" i="33"/>
  <c r="D146" i="33"/>
  <c r="D230" i="33"/>
  <c r="D217" i="33"/>
  <c r="D68" i="33"/>
  <c r="D166" i="33"/>
  <c r="D165" i="33"/>
  <c r="J42" i="32"/>
  <c r="C206" i="33" s="1"/>
  <c r="B44" i="32"/>
  <c r="J44" i="32" s="1"/>
  <c r="C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D169" i="33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206" i="33" l="1"/>
  <c r="D208" i="33"/>
  <c r="D75" i="33"/>
  <c r="L209" i="33"/>
  <c r="J220" i="33"/>
  <c r="J221" i="33" s="1"/>
  <c r="L210" i="33" s="1"/>
  <c r="L254" i="33"/>
  <c r="O254" i="33" s="1"/>
  <c r="AJ204" i="33"/>
  <c r="AK204" i="33" s="1"/>
  <c r="AJ203" i="33"/>
  <c r="AK203" i="33" s="1"/>
  <c r="AJ202" i="33"/>
  <c r="AK202" i="33" s="1"/>
  <c r="AJ201" i="33"/>
  <c r="AK201" i="33" s="1"/>
  <c r="AJ200" i="33"/>
  <c r="AK200" i="33" s="1"/>
  <c r="O262" i="33"/>
  <c r="D271" i="33"/>
  <c r="L258" i="33"/>
  <c r="O258" i="33" s="1"/>
  <c r="K257" i="33"/>
  <c r="K256" i="33"/>
  <c r="L261" i="33"/>
  <c r="D270" i="33" s="1"/>
  <c r="L260" i="33"/>
  <c r="D269" i="33" s="1"/>
  <c r="L259" i="33"/>
  <c r="O259" i="33" s="1"/>
  <c r="I199" i="33"/>
  <c r="J199" i="33" s="1"/>
  <c r="I198" i="33"/>
  <c r="J198" i="33" s="1"/>
  <c r="I200" i="33"/>
  <c r="J200" i="33" s="1"/>
  <c r="P198" i="33"/>
  <c r="Q198" i="33" s="1"/>
  <c r="Q200" i="33" s="1"/>
  <c r="D202" i="33" s="1"/>
  <c r="P199" i="33"/>
  <c r="Q199" i="33" s="1"/>
  <c r="L255" i="33"/>
  <c r="O255" i="33" s="1"/>
  <c r="W193" i="33"/>
  <c r="W194" i="33" s="1"/>
  <c r="AP198" i="33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CJ66" i="33"/>
  <c r="CJ77" i="33" s="1"/>
  <c r="CB66" i="33"/>
  <c r="CB77" i="33" s="1"/>
  <c r="BI70" i="33"/>
  <c r="BI81" i="33" s="1"/>
  <c r="BI64" i="33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BJ77" i="33" l="1"/>
  <c r="BJ153" i="33"/>
  <c r="BK75" i="33"/>
  <c r="BK151" i="33"/>
  <c r="BI77" i="33"/>
  <c r="BI153" i="33"/>
  <c r="BG77" i="33"/>
  <c r="BG134" i="33" s="1"/>
  <c r="BG153" i="33"/>
  <c r="BL75" i="33"/>
  <c r="BL132" i="33" s="1"/>
  <c r="BL151" i="33"/>
  <c r="BH75" i="33"/>
  <c r="BH121" i="33" s="1"/>
  <c r="BH167" i="33" s="1"/>
  <c r="BH151" i="33"/>
  <c r="BI75" i="33"/>
  <c r="BI151" i="33"/>
  <c r="BH77" i="33"/>
  <c r="BH134" i="33" s="1"/>
  <c r="BH153" i="33"/>
  <c r="BG75" i="33"/>
  <c r="BG121" i="33" s="1"/>
  <c r="BG167" i="33" s="1"/>
  <c r="BG151" i="33"/>
  <c r="BJ75" i="33"/>
  <c r="BJ121" i="33" s="1"/>
  <c r="BJ167" i="33" s="1"/>
  <c r="BJ151" i="33"/>
  <c r="L211" i="33"/>
  <c r="L21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3" i="33"/>
  <c r="AQ203" i="33" s="1"/>
  <c r="AP200" i="33"/>
  <c r="AQ200" i="33" s="1"/>
  <c r="AP201" i="33"/>
  <c r="AQ201" i="33" s="1"/>
  <c r="AP204" i="33"/>
  <c r="AQ204" i="33" s="1"/>
  <c r="AP202" i="33"/>
  <c r="AQ202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T208" i="33"/>
  <c r="D207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BI160" i="33" l="1"/>
  <c r="BI161" i="33" s="1"/>
  <c r="BI162" i="33" s="1"/>
  <c r="BL121" i="33"/>
  <c r="BL167" i="33" s="1"/>
  <c r="BG132" i="33"/>
  <c r="BH132" i="33"/>
  <c r="BH123" i="33"/>
  <c r="BH169" i="33" s="1"/>
  <c r="BH178" i="33" s="1"/>
  <c r="BO160" i="33"/>
  <c r="BO161" i="33" s="1"/>
  <c r="BO162" i="33" s="1"/>
  <c r="BG123" i="33"/>
  <c r="BG169" i="33" s="1"/>
  <c r="BG178" i="33" s="1"/>
  <c r="BJ160" i="33"/>
  <c r="BJ161" i="33" s="1"/>
  <c r="BJ162" i="33" s="1"/>
  <c r="BH160" i="33"/>
  <c r="BH161" i="33" s="1"/>
  <c r="BH162" i="33" s="1"/>
  <c r="BG160" i="33"/>
  <c r="BG161" i="33" s="1"/>
  <c r="BG162" i="33" s="1"/>
  <c r="BM160" i="33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AL207" i="33" s="1"/>
  <c r="D210" i="33" s="1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78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44" i="33" l="1"/>
  <c r="CW178" i="33"/>
  <c r="DS146" i="33"/>
  <c r="DS147" i="33" s="1"/>
  <c r="BL144" i="33"/>
  <c r="DG146" i="33"/>
  <c r="DG148" i="33" s="1"/>
  <c r="BE178" i="33"/>
  <c r="DW146" i="33"/>
  <c r="DW148" i="33" s="1"/>
  <c r="CC178" i="33"/>
  <c r="BL143" i="33"/>
  <c r="BL142" i="33"/>
  <c r="BM178" i="33"/>
  <c r="CX145" i="33"/>
  <c r="BF178" i="33"/>
  <c r="DR146" i="33"/>
  <c r="DR147" i="33" s="1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M147" i="33" s="1"/>
  <c r="DY146" i="33"/>
  <c r="DY147" i="33" s="1"/>
  <c r="CD143" i="33"/>
  <c r="DK146" i="33"/>
  <c r="DK147" i="33" s="1"/>
  <c r="BC145" i="33"/>
  <c r="BD178" i="33"/>
  <c r="BO178" i="33"/>
  <c r="BI146" i="33"/>
  <c r="BI147" i="33" s="1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BS143" i="33"/>
  <c r="BS145" i="33"/>
  <c r="BS142" i="33"/>
  <c r="BS144" i="33"/>
  <c r="CD178" i="33"/>
  <c r="AW178" i="33"/>
  <c r="BI14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BC144" i="33"/>
  <c r="BC142" i="33"/>
  <c r="BC143" i="33"/>
  <c r="AX178" i="33"/>
  <c r="CT144" i="33"/>
  <c r="CT145" i="33"/>
  <c r="CT143" i="33"/>
  <c r="CT142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M148" i="33" l="1"/>
  <c r="DM163" i="33" s="1"/>
  <c r="DG147" i="33"/>
  <c r="DG163" i="33" s="1"/>
  <c r="DS148" i="33"/>
  <c r="DS163" i="33" s="1"/>
  <c r="DR148" i="33"/>
  <c r="DR163" i="33" s="1"/>
  <c r="DY148" i="33"/>
  <c r="DY163" i="33" s="1"/>
  <c r="DW147" i="33"/>
  <c r="DW163" i="33" s="1"/>
  <c r="BJ147" i="33"/>
  <c r="BJ163" i="33" s="1"/>
  <c r="BG148" i="33"/>
  <c r="BG163" i="33" s="1"/>
  <c r="DE148" i="33"/>
  <c r="DE163" i="33" s="1"/>
  <c r="BL146" i="33"/>
  <c r="BL148" i="33" s="1"/>
  <c r="CG146" i="33"/>
  <c r="CG147" i="33" s="1"/>
  <c r="BC146" i="33"/>
  <c r="BC148" i="33" s="1"/>
  <c r="DK148" i="33"/>
  <c r="DK163" i="33" s="1"/>
  <c r="CX146" i="33"/>
  <c r="CX147" i="33" s="1"/>
  <c r="DX147" i="33"/>
  <c r="DX163" i="33" s="1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CQ148" i="33"/>
  <c r="CQ147" i="33"/>
  <c r="BH147" i="33"/>
  <c r="BH148" i="33"/>
  <c r="BA146" i="33"/>
  <c r="CL146" i="33"/>
  <c r="AX146" i="33"/>
  <c r="DV147" i="33"/>
  <c r="DV148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BL163" i="33" s="1"/>
  <c r="CG148" i="33"/>
  <c r="CG163" i="33" s="1"/>
  <c r="BQ148" i="33"/>
  <c r="BQ163" i="33" s="1"/>
  <c r="BN147" i="33"/>
  <c r="BN163" i="33" s="1"/>
  <c r="BC147" i="33"/>
  <c r="BC163" i="33" s="1"/>
  <c r="CX148" i="33"/>
  <c r="CX163" i="33" s="1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C284" i="33" s="1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J31" i="7" l="1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AD22" i="30" s="1"/>
  <c r="AF22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O203" i="18" l="1"/>
  <c r="O164" i="18"/>
  <c r="M203" i="18"/>
  <c r="M164" i="18"/>
  <c r="N203" i="18"/>
  <c r="N164" i="18"/>
  <c r="P203" i="18"/>
  <c r="P164" i="18"/>
  <c r="B83" i="31"/>
  <c r="C183" i="33"/>
  <c r="T234" i="32"/>
  <c r="AK26" i="30"/>
  <c r="C184" i="33" s="1"/>
  <c r="D184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62" i="18" s="1"/>
  <c r="O172" i="18" s="1"/>
  <c r="O215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62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2" s="1"/>
  <c r="C43" i="15"/>
  <c r="C9" i="32" s="1"/>
  <c r="Q172" i="18" l="1"/>
  <c r="Q215" i="18" s="1"/>
  <c r="N201" i="18"/>
  <c r="N162" i="18"/>
  <c r="N172" i="18" s="1"/>
  <c r="N215" i="18" s="1"/>
  <c r="S5" i="22" s="1"/>
  <c r="P201" i="18"/>
  <c r="P162" i="18"/>
  <c r="P172" i="18" s="1"/>
  <c r="P215" i="18" s="1"/>
  <c r="M201" i="18"/>
  <c r="M162" i="18"/>
  <c r="M172" i="18" s="1"/>
  <c r="M215" i="18" s="1"/>
  <c r="R172" i="18"/>
  <c r="R215" i="18" s="1"/>
  <c r="W5" i="22" s="1"/>
  <c r="T272" i="32"/>
  <c r="X272" i="32" s="1"/>
  <c r="J142" i="32" s="1"/>
  <c r="C220" i="33" s="1"/>
  <c r="X234" i="32"/>
  <c r="C185" i="33"/>
  <c r="D185" i="33" s="1"/>
  <c r="D183" i="33" s="1"/>
  <c r="F84" i="31"/>
  <c r="F83" i="31"/>
  <c r="Q201" i="18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I5" i="22"/>
  <c r="R5" i="22"/>
  <c r="U5" i="22"/>
  <c r="H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92" i="33" l="1"/>
  <c r="D276" i="33" s="1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C192" i="33"/>
  <c r="C276" i="33" s="1"/>
  <c r="B115" i="31"/>
  <c r="B126" i="31" s="1"/>
  <c r="B167" i="32"/>
  <c r="J167" i="32" s="1"/>
  <c r="X237" i="32"/>
  <c r="C307" i="33"/>
  <c r="BR29" i="23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D285" i="33"/>
  <c r="D287" i="33"/>
  <c r="C142" i="33"/>
  <c r="D142" i="33" s="1"/>
  <c r="D119" i="31"/>
  <c r="B122" i="3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D235" i="33" l="1"/>
  <c r="D236" i="33" s="1"/>
  <c r="B128" i="31"/>
  <c r="B130" i="31" s="1"/>
  <c r="C243" i="33"/>
  <c r="D243" i="33" s="1"/>
  <c r="Z237" i="32"/>
  <c r="AA237" i="32" s="1"/>
  <c r="C235" i="33"/>
  <c r="C236" i="33" s="1"/>
  <c r="J170" i="32"/>
  <c r="C290" i="33"/>
  <c r="C292" i="33" s="1"/>
  <c r="C293" i="33"/>
  <c r="D290" i="33"/>
  <c r="D292" i="33" s="1"/>
  <c r="D293" i="33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C294" i="33" l="1"/>
  <c r="AB237" i="32"/>
  <c r="AC237" i="32" s="1"/>
  <c r="AF237" i="32" s="1"/>
  <c r="B178" i="32" s="1"/>
  <c r="C240" i="33" s="1"/>
  <c r="C244" i="33"/>
  <c r="D244" i="33" s="1"/>
  <c r="D294" i="33"/>
  <c r="K27" i="23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J40" i="32" s="1"/>
  <c r="AE40" i="32" s="1"/>
  <c r="AK54" i="24"/>
  <c r="CD89" i="32" s="1"/>
  <c r="E82" i="32" s="1"/>
  <c r="BK5" i="23"/>
  <c r="BK9" i="23" s="1"/>
  <c r="D212" i="33" l="1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211" i="33" l="1"/>
  <c r="C154" i="33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<sst xmlns="http://schemas.openxmlformats.org/spreadsheetml/2006/main" count="3044" uniqueCount="1475">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</sst>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5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08" zoomScale="80" zoomScaleNormal="80" workbookViewId="0">
      <selection activeCell="K129" sqref="K12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15.5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/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576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/>
      <c r="P58" t="s">
        <v>581</v>
      </c>
    </row>
    <row r="59" spans="10:132" x14ac:dyDescent="0.25">
      <c r="J59" s="14" t="s">
        <v>1473</v>
      </c>
      <c r="K59" s="1">
        <v>1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605</v>
      </c>
    </row>
    <row r="77" spans="10:22" x14ac:dyDescent="0.25">
      <c r="J77" s="14" t="s">
        <v>606</v>
      </c>
      <c r="K77" s="80"/>
      <c r="R77">
        <v>2</v>
      </c>
      <c r="U77" s="13">
        <v>2</v>
      </c>
      <c r="V77" s="13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>
        <v>1</v>
      </c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5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/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/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/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640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640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/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0</v>
      </c>
      <c r="T164" s="168">
        <f>VLOOKUP($R164,[1]MEP!$A$4:$M$300,13)</f>
        <v>2</v>
      </c>
      <c r="U164" s="168">
        <f>IF($T164&gt;0,$S164,0)</f>
        <v>0</v>
      </c>
      <c r="V164" s="168">
        <f>IF($T164&gt;1,$S164,0)</f>
        <v>0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0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0</v>
      </c>
      <c r="T165" s="168">
        <f>VLOOKUP(R165,[1]MEP!$A$4:$M$300,13)</f>
        <v>1</v>
      </c>
      <c r="U165" s="168">
        <f t="shared" ref="U165:U207" si="10">IF($T165&gt;0,$S165,0)</f>
        <v>0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0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0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0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300</v>
      </c>
      <c r="S167" s="168">
        <f>'Alim -Surf'!R10</f>
        <v>3.5</v>
      </c>
      <c r="T167" s="168">
        <f>VLOOKUP(R167,[1]MEP!$A$4:$M$300,13)</f>
        <v>2</v>
      </c>
      <c r="U167" s="168">
        <f t="shared" si="10"/>
        <v>3.5</v>
      </c>
      <c r="V167" s="168">
        <f t="shared" si="11"/>
        <v>3.5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3.5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0</v>
      </c>
      <c r="AJ167" s="168">
        <f t="shared" si="20"/>
        <v>3.5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299</v>
      </c>
      <c r="S168" s="168">
        <f>'Alim -Surf'!R11</f>
        <v>4.5</v>
      </c>
      <c r="T168" s="168">
        <f>VLOOKUP(R168,[1]MEP!$A$4:$M$300,13)</f>
        <v>2</v>
      </c>
      <c r="U168" s="168">
        <f t="shared" si="10"/>
        <v>4.5</v>
      </c>
      <c r="V168" s="168">
        <f t="shared" si="11"/>
        <v>4.5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4.5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4.5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7</v>
      </c>
      <c r="S169" s="168">
        <f>'Alim -Surf'!R12</f>
        <v>5</v>
      </c>
      <c r="T169" s="168">
        <f>VLOOKUP(R169,[1]MEP!$A$4:$M$300,13)</f>
        <v>2</v>
      </c>
      <c r="U169" s="168">
        <f t="shared" si="10"/>
        <v>5</v>
      </c>
      <c r="V169" s="168">
        <f t="shared" si="11"/>
        <v>5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5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5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15.5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0</v>
      </c>
      <c r="AJ228" s="62">
        <f t="shared" si="24"/>
        <v>15.5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R83" sqref="R8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0</v>
      </c>
      <c r="F2" s="172">
        <f t="shared" si="0"/>
        <v>0</v>
      </c>
      <c r="G2" s="172">
        <f t="shared" si="0"/>
        <v>0</v>
      </c>
      <c r="H2" s="172">
        <f t="shared" si="0"/>
        <v>0</v>
      </c>
      <c r="I2" s="172">
        <f t="shared" si="0"/>
        <v>0</v>
      </c>
      <c r="J2" s="172">
        <f t="shared" si="0"/>
        <v>0</v>
      </c>
      <c r="K2" s="172">
        <f t="shared" si="0"/>
        <v>0</v>
      </c>
      <c r="L2" s="172">
        <f t="shared" si="0"/>
        <v>0</v>
      </c>
      <c r="M2" s="172">
        <f t="shared" si="0"/>
        <v>0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0</v>
      </c>
      <c r="S2" s="172">
        <f t="shared" si="0"/>
        <v>0</v>
      </c>
      <c r="T2" s="172">
        <f t="shared" si="0"/>
        <v>0</v>
      </c>
      <c r="U2" s="172">
        <f t="shared" si="0"/>
        <v>0</v>
      </c>
      <c r="V2" s="172">
        <f t="shared" si="0"/>
        <v>0</v>
      </c>
      <c r="W2" s="172">
        <f t="shared" si="0"/>
        <v>0</v>
      </c>
      <c r="X2" s="172">
        <f t="shared" si="0"/>
        <v>0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0</v>
      </c>
      <c r="F3" s="172">
        <f t="shared" si="1"/>
        <v>0</v>
      </c>
      <c r="G3" s="172">
        <f t="shared" si="1"/>
        <v>0</v>
      </c>
      <c r="H3" s="172">
        <f t="shared" si="1"/>
        <v>0</v>
      </c>
      <c r="I3" s="172">
        <f t="shared" si="1"/>
        <v>0</v>
      </c>
      <c r="J3" s="172">
        <f t="shared" si="1"/>
        <v>0</v>
      </c>
      <c r="K3" s="172">
        <f t="shared" si="1"/>
        <v>0</v>
      </c>
      <c r="L3" s="172">
        <f t="shared" si="1"/>
        <v>0</v>
      </c>
      <c r="M3" s="172">
        <f t="shared" si="1"/>
        <v>0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0</v>
      </c>
      <c r="S3" s="172">
        <f t="shared" si="1"/>
        <v>0</v>
      </c>
      <c r="T3" s="172">
        <f>COUNTIF(T81:T90,1)</f>
        <v>0</v>
      </c>
      <c r="U3" s="172">
        <f t="shared" si="1"/>
        <v>0</v>
      </c>
      <c r="V3" s="172">
        <f t="shared" si="1"/>
        <v>0</v>
      </c>
      <c r="W3" s="172">
        <f t="shared" si="1"/>
        <v>0</v>
      </c>
      <c r="X3" s="172">
        <f t="shared" si="1"/>
        <v>0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0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0</v>
      </c>
      <c r="O7" s="172">
        <f t="shared" si="12"/>
        <v>0</v>
      </c>
      <c r="P7" s="172">
        <f t="shared" si="12"/>
        <v>0</v>
      </c>
      <c r="Q7" s="172">
        <f t="shared" si="12"/>
        <v>0</v>
      </c>
      <c r="R7" s="172">
        <f t="shared" si="12"/>
        <v>0</v>
      </c>
      <c r="S7" s="172">
        <f t="shared" si="12"/>
        <v>0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0</v>
      </c>
      <c r="F8" s="172">
        <f>(F3+F4)*[1]Protect!$B$12</f>
        <v>0</v>
      </c>
      <c r="G8" s="172">
        <f>(G3+G4)*[1]Protect!$B$12</f>
        <v>0</v>
      </c>
      <c r="H8" s="172">
        <f>(H3+H4)*[1]Protect!$B$12</f>
        <v>0</v>
      </c>
      <c r="I8" s="172">
        <f>(I3+I4)*[1]Protect!$B$12</f>
        <v>0</v>
      </c>
      <c r="J8" s="172">
        <f>(J3+J4)*[1]Protect!$B$12</f>
        <v>0</v>
      </c>
      <c r="K8" s="172">
        <f>(K3+K4)*[1]Protect!$B$12</f>
        <v>0</v>
      </c>
      <c r="L8" s="172">
        <f>(L3+L4)*[1]Protect!$B$12</f>
        <v>0</v>
      </c>
      <c r="M8" s="172">
        <f>(M3+M4)*[1]Protect!$B$12</f>
        <v>0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0</v>
      </c>
      <c r="S8" s="172">
        <f>(S3+S4)*[1]Protect!$B$12</f>
        <v>0</v>
      </c>
      <c r="T8" s="172">
        <f>(T3+T4)*[1]Protect!$B$12</f>
        <v>0</v>
      </c>
      <c r="U8" s="172">
        <f>(U3+U4)*[1]Protect!$B$12</f>
        <v>0</v>
      </c>
      <c r="V8" s="172">
        <f>(V3+V4)*[1]Protect!$B$12</f>
        <v>0</v>
      </c>
      <c r="W8" s="172">
        <f>(W3+W4)*[1]Protect!$B$12</f>
        <v>0</v>
      </c>
      <c r="X8" s="172">
        <f>(X3+X4)*[1]Protect!$B$12</f>
        <v>0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0</v>
      </c>
      <c r="F11" s="172">
        <f t="shared" si="13"/>
        <v>0</v>
      </c>
      <c r="G11" s="172">
        <f t="shared" si="13"/>
        <v>0</v>
      </c>
      <c r="H11" s="172">
        <f t="shared" si="13"/>
        <v>0</v>
      </c>
      <c r="I11" s="172">
        <f t="shared" si="13"/>
        <v>0</v>
      </c>
      <c r="J11" s="172">
        <f t="shared" si="13"/>
        <v>0</v>
      </c>
      <c r="K11" s="172">
        <f t="shared" si="13"/>
        <v>0</v>
      </c>
      <c r="L11" s="172">
        <f t="shared" si="13"/>
        <v>0</v>
      </c>
      <c r="M11" s="172">
        <f t="shared" si="13"/>
        <v>0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0</v>
      </c>
      <c r="S11" s="172">
        <f t="shared" si="13"/>
        <v>0</v>
      </c>
      <c r="T11" s="172">
        <f t="shared" si="13"/>
        <v>0</v>
      </c>
      <c r="U11" s="172">
        <f t="shared" si="13"/>
        <v>0</v>
      </c>
      <c r="V11" s="172">
        <f t="shared" si="13"/>
        <v>0</v>
      </c>
      <c r="W11" s="172">
        <f t="shared" si="13"/>
        <v>0</v>
      </c>
      <c r="X11" s="172">
        <f t="shared" si="13"/>
        <v>0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0</v>
      </c>
      <c r="F13" s="172">
        <f t="shared" si="14"/>
        <v>0</v>
      </c>
      <c r="G13" s="172">
        <f t="shared" si="14"/>
        <v>0</v>
      </c>
      <c r="H13" s="172">
        <f t="shared" si="14"/>
        <v>0</v>
      </c>
      <c r="I13" s="172">
        <f t="shared" si="14"/>
        <v>0</v>
      </c>
      <c r="J13" s="172">
        <f t="shared" si="14"/>
        <v>0</v>
      </c>
      <c r="K13" s="172">
        <f t="shared" si="14"/>
        <v>0</v>
      </c>
      <c r="L13" s="172">
        <f t="shared" si="14"/>
        <v>0</v>
      </c>
      <c r="M13" s="172">
        <f t="shared" si="14"/>
        <v>0</v>
      </c>
      <c r="N13" s="172">
        <f t="shared" si="14"/>
        <v>0</v>
      </c>
      <c r="O13" s="172">
        <f t="shared" si="14"/>
        <v>0</v>
      </c>
      <c r="P13" s="172">
        <f t="shared" si="14"/>
        <v>0</v>
      </c>
      <c r="Q13" s="172">
        <f t="shared" si="14"/>
        <v>0</v>
      </c>
      <c r="R13" s="172">
        <f t="shared" si="14"/>
        <v>0</v>
      </c>
      <c r="S13" s="172">
        <f t="shared" si="14"/>
        <v>0</v>
      </c>
      <c r="T13" s="172">
        <f t="shared" si="14"/>
        <v>0</v>
      </c>
      <c r="U13" s="172">
        <f t="shared" si="14"/>
        <v>0</v>
      </c>
      <c r="V13" s="172">
        <f t="shared" si="14"/>
        <v>0</v>
      </c>
      <c r="W13" s="172">
        <f t="shared" si="14"/>
        <v>0</v>
      </c>
      <c r="X13" s="172">
        <f t="shared" si="14"/>
        <v>0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4</v>
      </c>
      <c r="F16" s="168">
        <f t="shared" si="16"/>
        <v>4</v>
      </c>
      <c r="G16" s="168">
        <f t="shared" si="16"/>
        <v>4</v>
      </c>
      <c r="H16" s="168">
        <f t="shared" si="16"/>
        <v>4</v>
      </c>
      <c r="I16" s="168">
        <f t="shared" si="16"/>
        <v>4</v>
      </c>
      <c r="J16" s="168">
        <f t="shared" si="16"/>
        <v>4</v>
      </c>
      <c r="K16" s="168">
        <f t="shared" si="16"/>
        <v>4</v>
      </c>
      <c r="L16" s="168">
        <f t="shared" si="16"/>
        <v>3</v>
      </c>
      <c r="M16" s="168">
        <f t="shared" si="16"/>
        <v>2</v>
      </c>
      <c r="N16" s="168">
        <f t="shared" si="16"/>
        <v>2</v>
      </c>
      <c r="O16" s="168">
        <f t="shared" si="16"/>
        <v>2</v>
      </c>
      <c r="P16" s="168">
        <f t="shared" si="16"/>
        <v>2</v>
      </c>
      <c r="Q16" s="168">
        <f t="shared" si="16"/>
        <v>2</v>
      </c>
      <c r="R16" s="168">
        <f t="shared" si="16"/>
        <v>2</v>
      </c>
      <c r="S16" s="168">
        <f t="shared" si="16"/>
        <v>2</v>
      </c>
      <c r="T16" s="168">
        <f t="shared" si="16"/>
        <v>2</v>
      </c>
      <c r="U16" s="168">
        <f t="shared" si="16"/>
        <v>2</v>
      </c>
      <c r="V16" s="168">
        <f t="shared" si="16"/>
        <v>2</v>
      </c>
      <c r="W16" s="168">
        <f t="shared" si="16"/>
        <v>4</v>
      </c>
      <c r="X16" s="168">
        <f t="shared" si="16"/>
        <v>4</v>
      </c>
      <c r="Y16" s="168">
        <f t="shared" si="16"/>
        <v>4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0</v>
      </c>
      <c r="F17" s="168">
        <f t="shared" si="17"/>
        <v>0</v>
      </c>
      <c r="G17" s="168">
        <f t="shared" si="17"/>
        <v>0</v>
      </c>
      <c r="H17" s="168">
        <f t="shared" si="17"/>
        <v>0</v>
      </c>
      <c r="I17" s="168">
        <f t="shared" si="17"/>
        <v>0</v>
      </c>
      <c r="J17" s="168">
        <f t="shared" si="17"/>
        <v>0</v>
      </c>
      <c r="K17" s="168">
        <f t="shared" si="17"/>
        <v>0</v>
      </c>
      <c r="L17" s="168">
        <f t="shared" si="17"/>
        <v>0</v>
      </c>
      <c r="M17" s="168">
        <f t="shared" si="17"/>
        <v>0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0</v>
      </c>
      <c r="S17" s="168">
        <f t="shared" si="17"/>
        <v>0</v>
      </c>
      <c r="T17" s="168">
        <f t="shared" si="17"/>
        <v>0</v>
      </c>
      <c r="U17" s="168">
        <f t="shared" si="17"/>
        <v>0</v>
      </c>
      <c r="V17" s="168">
        <f t="shared" si="17"/>
        <v>0</v>
      </c>
      <c r="W17" s="168">
        <f t="shared" si="17"/>
        <v>0</v>
      </c>
      <c r="X17" s="168">
        <f t="shared" si="17"/>
        <v>0</v>
      </c>
      <c r="Y17" s="168">
        <f t="shared" si="17"/>
        <v>0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0</v>
      </c>
      <c r="O20" s="168">
        <f t="shared" si="20"/>
        <v>0</v>
      </c>
      <c r="P20" s="168">
        <f t="shared" si="20"/>
        <v>0</v>
      </c>
      <c r="Q20" s="168">
        <f t="shared" si="20"/>
        <v>0</v>
      </c>
      <c r="R20" s="168">
        <f t="shared" si="20"/>
        <v>0</v>
      </c>
      <c r="S20" s="168">
        <f t="shared" si="20"/>
        <v>0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0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0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0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0</v>
      </c>
      <c r="AZ48" s="177">
        <f>IF(CdTrp1!F76=1,1,IF(CdTrp1!F76=2,2,IF(CdTrp1!F76=3,2,0)))</f>
        <v>0</v>
      </c>
      <c r="BA48" s="177">
        <f>IF(CdTrp1!G76=1,1,IF(CdTrp1!G76=2,2,IF(CdTrp1!G76=3,2,0)))</f>
        <v>0</v>
      </c>
      <c r="BB48" s="177">
        <f>IF(CdTrp1!H76=1,1,IF(CdTrp1!H76=2,2,IF(CdTrp1!H76=3,2,0)))</f>
        <v>0</v>
      </c>
      <c r="BC48" s="177">
        <f>IF(CdTrp1!I76=1,1,IF(CdTrp1!I76=2,2,IF(CdTrp1!I76=3,2,0)))</f>
        <v>0</v>
      </c>
      <c r="BD48" s="177">
        <f>IF(CdTrp1!J76=1,1,IF(CdTrp1!J76=2,2,IF(CdTrp1!J76=3,2,0)))</f>
        <v>0</v>
      </c>
      <c r="BE48" s="177">
        <f>IF(CdTrp1!K76=1,1,IF(CdTrp1!K76=2,2,IF(CdTrp1!K76=3,2,0)))</f>
        <v>0</v>
      </c>
      <c r="BF48" s="177">
        <f>IF(CdTrp1!L76=1,1,IF(CdTrp1!L76=2,2,IF(CdTrp1!L76=3,2,0)))</f>
        <v>0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0</v>
      </c>
      <c r="BN48" s="177">
        <f>IF(CdTrp1!T76=1,1,IF(CdTrp1!T76=2,2,IF(CdTrp1!T76=3,2,0)))</f>
        <v>0</v>
      </c>
      <c r="BO48" s="177">
        <f>IF(CdTrp1!U76=1,1,IF(CdTrp1!U76=2,2,IF(CdTrp1!U76=3,2,0)))</f>
        <v>0</v>
      </c>
      <c r="BP48" s="177">
        <f>IF(CdTrp1!V76=1,1,IF(CdTrp1!V76=2,2,IF(CdTrp1!V76=3,2,0)))</f>
        <v>0</v>
      </c>
      <c r="BQ48" s="177">
        <f>IF(CdTrp1!W76=1,1,IF(CdTrp1!W76=2,2,IF(CdTrp1!W76=3,2,0)))</f>
        <v>0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0</v>
      </c>
      <c r="BC49" s="177">
        <f>IF(CdTrp1!I77=1,1,IF(CdTrp1!I77=2,2,IF(CdTrp1!I77=3,2,0)))</f>
        <v>0</v>
      </c>
      <c r="BD49" s="177">
        <f>IF(CdTrp1!J77=1,1,IF(CdTrp1!J77=2,2,IF(CdTrp1!J77=3,2,0)))</f>
        <v>0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0</v>
      </c>
      <c r="AY50" s="177">
        <f>IF(CdTrp1!E78=1,1,IF(CdTrp1!E78=2,2,IF(CdTrp1!E78=3,2,0)))</f>
        <v>0</v>
      </c>
      <c r="AZ50" s="177">
        <f>IF(CdTrp1!F78=1,1,IF(CdTrp1!F78=2,2,IF(CdTrp1!F78=3,2,0)))</f>
        <v>0</v>
      </c>
      <c r="BA50" s="177">
        <f>IF(CdTrp1!G78=1,1,IF(CdTrp1!G78=2,2,IF(CdTrp1!G78=3,2,0)))</f>
        <v>0</v>
      </c>
      <c r="BB50" s="177">
        <f>IF(CdTrp1!H78=1,1,IF(CdTrp1!H78=2,2,IF(CdTrp1!H78=3,2,0)))</f>
        <v>0</v>
      </c>
      <c r="BC50" s="177">
        <f>IF(CdTrp1!I78=1,1,IF(CdTrp1!I78=2,2,IF(CdTrp1!I78=3,2,0)))</f>
        <v>0</v>
      </c>
      <c r="BD50" s="177">
        <f>IF(CdTrp1!J78=1,1,IF(CdTrp1!J78=2,2,IF(CdTrp1!J78=3,2,0)))</f>
        <v>0</v>
      </c>
      <c r="BE50" s="177">
        <f>IF(CdTrp1!K78=1,1,IF(CdTrp1!K78=2,2,IF(CdTrp1!K78=3,2,0)))</f>
        <v>0</v>
      </c>
      <c r="BF50" s="177">
        <f>IF(CdTrp1!L78=1,1,IF(CdTrp1!L78=2,2,IF(CdTrp1!L78=3,2,0)))</f>
        <v>0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0</v>
      </c>
      <c r="BQ50" s="177">
        <f>IF(CdTrp1!W78=1,1,IF(CdTrp1!W78=2,2,IF(CdTrp1!W78=3,2,0)))</f>
        <v>0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1</v>
      </c>
      <c r="G68" s="168">
        <f>IF($AA68=0,99,IF(G81&gt;3,CdTrp1!F76,CdTrp1!F52))</f>
        <v>1</v>
      </c>
      <c r="H68" s="168">
        <f>IF($AA68=0,99,IF(H81&gt;3,CdTrp1!G76,CdTrp1!G52))</f>
        <v>1</v>
      </c>
      <c r="I68" s="168">
        <f>IF($AA68=0,99,IF(I81&gt;3,CdTrp1!H76,CdTrp1!H52))</f>
        <v>1</v>
      </c>
      <c r="J68" s="168">
        <f>IF($AA68=0,99,IF(J81&gt;3,CdTrp1!I76,CdTrp1!I52))</f>
        <v>1</v>
      </c>
      <c r="K68" s="168">
        <f>IF($AA68=0,99,IF(K81&gt;3,CdTrp1!J76,CdTrp1!J52))</f>
        <v>1</v>
      </c>
      <c r="L68" s="168">
        <f>IF($AA68=0,99,IF(L81&gt;3,CdTrp1!K76,CdTrp1!K52))</f>
        <v>1</v>
      </c>
      <c r="M68" s="168">
        <f>IF($AA68=0,99,IF(M81&gt;3,CdTrp1!L76,CdTrp1!L52))</f>
        <v>1</v>
      </c>
      <c r="N68" s="168">
        <f>IF($AA68=0,99,IF(N81&gt;3,CdTrp1!M76,CdTrp1!M52))</f>
        <v>1</v>
      </c>
      <c r="O68" s="168">
        <f>IF($AA68=0,99,IF(O81&gt;3,CdTrp1!N76,CdTrp1!N52))</f>
        <v>1</v>
      </c>
      <c r="P68" s="168">
        <f>IF($AA68=0,99,IF(P81&gt;3,CdTrp1!O76,CdTrp1!O52))</f>
        <v>1</v>
      </c>
      <c r="Q68" s="168">
        <f>IF($AA68=0,99,IF(Q81&gt;3,CdTrp1!P76,CdTrp1!P52))</f>
        <v>1</v>
      </c>
      <c r="R68" s="168">
        <f>IF($AA68=0,99,IF(R81&gt;3,CdTrp1!Q76,CdTrp1!Q52))</f>
        <v>1</v>
      </c>
      <c r="S68" s="168">
        <f>IF($AA68=0,99,IF(S81&gt;3,CdTrp1!R76,CdTrp1!R52))</f>
        <v>1</v>
      </c>
      <c r="T68" s="168">
        <f>IF($AA68=0,99,IF(T81&gt;3,CdTrp1!S76,CdTrp1!S52))</f>
        <v>1</v>
      </c>
      <c r="U68" s="168">
        <f>IF($AA68=0,99,IF(U81&gt;3,CdTrp1!T76,CdTrp1!T52))</f>
        <v>1</v>
      </c>
      <c r="V68" s="168">
        <f>IF($AA68=0,99,IF(V81&gt;3,CdTrp1!U76,CdTrp1!U52))</f>
        <v>1</v>
      </c>
      <c r="W68" s="168">
        <f>IF($AA68=0,99,IF(W81&gt;3,CdTrp1!V76,CdTrp1!V52))</f>
        <v>1</v>
      </c>
      <c r="X68" s="168">
        <f>IF($AA68=0,99,IF(X81&gt;3,CdTrp1!W76,CdTrp1!W52))</f>
        <v>1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1</v>
      </c>
      <c r="H69" s="168">
        <f>IF($AA69=0,99,IF(H82&gt;3,CdTrp1!G77,CdTrp1!G53))</f>
        <v>1</v>
      </c>
      <c r="I69" s="168">
        <f>IF($AA69=0,99,IF(I82&gt;3,CdTrp1!H77,CdTrp1!H53))</f>
        <v>1</v>
      </c>
      <c r="J69" s="168">
        <f>IF($AA69=0,99,IF(J82&gt;3,CdTrp1!I77,CdTrp1!I53))</f>
        <v>1</v>
      </c>
      <c r="K69" s="168">
        <f>IF($AA69=0,99,IF(K82&gt;3,CdTrp1!J77,CdTrp1!J53))</f>
        <v>1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1</v>
      </c>
      <c r="F70" s="168">
        <f>IF($AA70=0,99,IF(F83&gt;3,CdTrp1!E78,CdTrp1!E54))</f>
        <v>1</v>
      </c>
      <c r="G70" s="168">
        <f>IF($AA70=0,99,IF(G83&gt;3,CdTrp1!F78,CdTrp1!F54))</f>
        <v>1</v>
      </c>
      <c r="H70" s="168">
        <f>IF($AA70=0,99,IF(H83&gt;3,CdTrp1!G78,CdTrp1!G54))</f>
        <v>1</v>
      </c>
      <c r="I70" s="168">
        <f>IF($AA70=0,99,IF(I83&gt;3,CdTrp1!H78,CdTrp1!H54))</f>
        <v>1</v>
      </c>
      <c r="J70" s="168">
        <f>IF($AA70=0,99,IF(J83&gt;3,CdTrp1!I78,CdTrp1!I54))</f>
        <v>1</v>
      </c>
      <c r="K70" s="168">
        <f>IF($AA70=0,99,IF(K83&gt;3,CdTrp1!J78,CdTrp1!J54))</f>
        <v>1</v>
      </c>
      <c r="L70" s="168">
        <f>IF($AA70=0,99,IF(L83&gt;3,CdTrp1!K78,CdTrp1!K54))</f>
        <v>1</v>
      </c>
      <c r="M70" s="168">
        <f>IF($AA70=0,99,IF(M83&gt;3,CdTrp1!L78,CdTrp1!L54))</f>
        <v>1</v>
      </c>
      <c r="N70" s="168">
        <f>IF($AA70=0,99,IF(N83&gt;3,CdTrp1!M78,CdTrp1!M54))</f>
        <v>1</v>
      </c>
      <c r="O70" s="168">
        <f>IF($AA70=0,99,IF(O83&gt;3,CdTrp1!N78,CdTrp1!N54))</f>
        <v>1</v>
      </c>
      <c r="P70" s="168">
        <f>IF($AA70=0,99,IF(P83&gt;3,CdTrp1!O78,CdTrp1!O54))</f>
        <v>1</v>
      </c>
      <c r="Q70" s="168">
        <f>IF($AA70=0,99,IF(Q83&gt;3,CdTrp1!P78,CdTrp1!P54))</f>
        <v>1</v>
      </c>
      <c r="R70" s="168">
        <f>IF($AA70=0,99,IF(R83&gt;3,CdTrp1!Q78,CdTrp1!Q54))</f>
        <v>1</v>
      </c>
      <c r="S70" s="168">
        <f>IF($AA70=0,99,IF(S83&gt;3,CdTrp1!R78,CdTrp1!R54))</f>
        <v>1</v>
      </c>
      <c r="T70" s="168">
        <f>IF($AA70=0,99,IF(T83&gt;3,CdTrp1!S78,CdTrp1!S54))</f>
        <v>1</v>
      </c>
      <c r="U70" s="168">
        <f>IF($AA70=0,99,IF(U83&gt;3,CdTrp1!T78,CdTrp1!T54))</f>
        <v>1</v>
      </c>
      <c r="V70" s="168">
        <f>IF($AA70=0,99,IF(V83&gt;3,CdTrp1!U78,CdTrp1!U54))</f>
        <v>1</v>
      </c>
      <c r="W70" s="168">
        <f>IF($AA70=0,99,IF(W83&gt;3,CdTrp1!V78,CdTrp1!V54))</f>
        <v>1</v>
      </c>
      <c r="X70" s="168">
        <f>IF($AA70=0,99,IF(X83&gt;3,CdTrp1!W78,CdTrp1!W54))</f>
        <v>1</v>
      </c>
      <c r="Y70" s="168">
        <f>IF($AA70=0,99,IF(Y83&gt;3,CdTrp1!X78,CdTrp1!X54))</f>
        <v>1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0</v>
      </c>
      <c r="G81" s="168">
        <f>CdTrp1!F76</f>
        <v>0</v>
      </c>
      <c r="H81" s="168">
        <f>CdTrp1!G76</f>
        <v>0</v>
      </c>
      <c r="I81" s="168">
        <f>CdTrp1!H76</f>
        <v>0</v>
      </c>
      <c r="J81" s="168">
        <f>CdTrp1!I76</f>
        <v>0</v>
      </c>
      <c r="K81" s="168">
        <f>CdTrp1!J76</f>
        <v>0</v>
      </c>
      <c r="L81" s="168">
        <f>CdTrp1!K76</f>
        <v>0</v>
      </c>
      <c r="M81" s="168">
        <f>CdTrp1!L76</f>
        <v>0</v>
      </c>
      <c r="N81" s="168">
        <f>CdTrp1!M76</f>
        <v>0</v>
      </c>
      <c r="O81" s="168">
        <f>CdTrp1!N76</f>
        <v>0</v>
      </c>
      <c r="P81" s="168">
        <f>CdTrp1!O76</f>
        <v>0</v>
      </c>
      <c r="Q81" s="168">
        <f>CdTrp1!P76</f>
        <v>0</v>
      </c>
      <c r="R81" s="168">
        <f>CdTrp1!Q76</f>
        <v>0</v>
      </c>
      <c r="S81" s="168">
        <f>CdTrp1!R76</f>
        <v>0</v>
      </c>
      <c r="T81" s="168">
        <f>CdTrp1!S76</f>
        <v>0</v>
      </c>
      <c r="U81" s="168">
        <f>CdTrp1!T76</f>
        <v>0</v>
      </c>
      <c r="V81" s="168">
        <f>CdTrp1!U76</f>
        <v>0</v>
      </c>
      <c r="W81" s="168">
        <f>CdTrp1!V76</f>
        <v>0</v>
      </c>
      <c r="X81" s="168">
        <f>CdTrp1!W76</f>
        <v>0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0</v>
      </c>
      <c r="H82" s="168">
        <f>CdTrp1!G77</f>
        <v>0</v>
      </c>
      <c r="I82" s="168">
        <f>CdTrp1!H77</f>
        <v>0</v>
      </c>
      <c r="J82" s="168">
        <f>CdTrp1!I77</f>
        <v>0</v>
      </c>
      <c r="K82" s="168">
        <f>CdTrp1!J77</f>
        <v>0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0</v>
      </c>
      <c r="F83" s="168">
        <f>CdTrp1!E78</f>
        <v>0</v>
      </c>
      <c r="G83" s="168">
        <f>CdTrp1!F78</f>
        <v>0</v>
      </c>
      <c r="H83" s="168">
        <f>CdTrp1!G78</f>
        <v>0</v>
      </c>
      <c r="I83" s="168">
        <f>CdTrp1!H78</f>
        <v>0</v>
      </c>
      <c r="J83" s="168">
        <f>CdTrp1!I78</f>
        <v>0</v>
      </c>
      <c r="K83" s="168">
        <f>CdTrp1!J78</f>
        <v>0</v>
      </c>
      <c r="L83" s="168">
        <f>CdTrp1!K78</f>
        <v>0</v>
      </c>
      <c r="M83" s="168">
        <f>CdTrp1!L78</f>
        <v>0</v>
      </c>
      <c r="N83" s="168">
        <f>CdTrp1!M78</f>
        <v>0</v>
      </c>
      <c r="O83" s="168">
        <f>CdTrp1!N78</f>
        <v>0</v>
      </c>
      <c r="P83" s="168">
        <f>CdTrp1!O78</f>
        <v>0</v>
      </c>
      <c r="Q83" s="168">
        <f>CdTrp1!P78</f>
        <v>0</v>
      </c>
      <c r="R83" s="168">
        <f>CdTrp1!Q78</f>
        <v>0</v>
      </c>
      <c r="S83" s="168">
        <f>CdTrp1!R78</f>
        <v>0</v>
      </c>
      <c r="T83" s="168">
        <f>CdTrp1!S78</f>
        <v>0</v>
      </c>
      <c r="U83" s="168">
        <f>CdTrp1!T78</f>
        <v>0</v>
      </c>
      <c r="V83" s="168">
        <f>CdTrp1!U78</f>
        <v>0</v>
      </c>
      <c r="W83" s="168">
        <f>CdTrp1!V78</f>
        <v>0</v>
      </c>
      <c r="X83" s="168">
        <f>CdTrp1!W78</f>
        <v>0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1</v>
      </c>
      <c r="O180" s="168">
        <f>IF(Troupeau!$B$3="OL",Protection!O18,0)</f>
        <v>1</v>
      </c>
      <c r="P180" s="168">
        <f>IF(Troupeau!$B$3="OL",Protection!P18,0)</f>
        <v>1</v>
      </c>
      <c r="Q180" s="168">
        <f>IF(Troupeau!$B$3="OL",Protection!Q18,0)</f>
        <v>1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1</v>
      </c>
      <c r="O195" s="168">
        <f t="shared" si="49"/>
        <v>1</v>
      </c>
      <c r="P195" s="168">
        <f t="shared" si="49"/>
        <v>1</v>
      </c>
      <c r="Q195" s="168">
        <f t="shared" si="49"/>
        <v>1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0</v>
      </c>
      <c r="O196" s="168">
        <f t="shared" si="49"/>
        <v>0</v>
      </c>
      <c r="P196" s="168">
        <f t="shared" si="49"/>
        <v>0</v>
      </c>
      <c r="Q196" s="168">
        <f t="shared" si="49"/>
        <v>0</v>
      </c>
      <c r="R196" s="168">
        <f t="shared" si="49"/>
        <v>0</v>
      </c>
      <c r="S196" s="168">
        <f t="shared" si="49"/>
        <v>0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0</v>
      </c>
      <c r="F201" s="168">
        <f>IF(Troupeau!$B$3="OL",F8+F9,0)</f>
        <v>0</v>
      </c>
      <c r="G201" s="168">
        <f>IF(Troupeau!$B$3="OL",G8+G9,0)</f>
        <v>0</v>
      </c>
      <c r="H201" s="168">
        <f>IF(Troupeau!$B$3="OL",H8+H9,0)</f>
        <v>0</v>
      </c>
      <c r="I201" s="168">
        <f>IF(Troupeau!$B$3="OL",I8+I9,0)</f>
        <v>0</v>
      </c>
      <c r="J201" s="168">
        <f>IF(Troupeau!$B$3="OL",J8+J9,0)</f>
        <v>0</v>
      </c>
      <c r="K201" s="168">
        <f>IF(Troupeau!$B$3="OL",K8+K9,0)</f>
        <v>0</v>
      </c>
      <c r="L201" s="168">
        <f>IF(Troupeau!$B$3="OL",L8+L9,0)</f>
        <v>0</v>
      </c>
      <c r="M201" s="168">
        <f>IF(Troupeau!$B$3="OL",M8+M9,0)</f>
        <v>0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0</v>
      </c>
      <c r="S201" s="168">
        <f>IF(Troupeau!$B$3="OL",S8+S9,0)</f>
        <v>0</v>
      </c>
      <c r="T201" s="168">
        <f>IF(Troupeau!$B$3="OL",T8+T9,0)</f>
        <v>0</v>
      </c>
      <c r="U201" s="168">
        <f>IF(Troupeau!$B$3="OL",U8+U9,0)</f>
        <v>0</v>
      </c>
      <c r="V201" s="168">
        <f>IF(Troupeau!$B$3="OL",V8+V9,0)</f>
        <v>0</v>
      </c>
      <c r="W201" s="168">
        <f>IF(Troupeau!$B$3="OL",W8+W9,0)</f>
        <v>0</v>
      </c>
      <c r="X201" s="168">
        <f>IF(Troupeau!$B$3="OL",X8+X9,0)</f>
        <v>0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0</v>
      </c>
      <c r="F203" s="168">
        <f t="shared" si="50"/>
        <v>0</v>
      </c>
      <c r="G203" s="168">
        <f t="shared" si="50"/>
        <v>0</v>
      </c>
      <c r="H203" s="168">
        <f t="shared" si="50"/>
        <v>0</v>
      </c>
      <c r="I203" s="168">
        <f t="shared" si="50"/>
        <v>0</v>
      </c>
      <c r="J203" s="168">
        <f t="shared" si="50"/>
        <v>0</v>
      </c>
      <c r="K203" s="168">
        <f t="shared" si="50"/>
        <v>0</v>
      </c>
      <c r="L203" s="168">
        <f t="shared" si="50"/>
        <v>0</v>
      </c>
      <c r="M203" s="168">
        <f t="shared" si="50"/>
        <v>0</v>
      </c>
      <c r="N203" s="168">
        <f t="shared" si="50"/>
        <v>0</v>
      </c>
      <c r="O203" s="168">
        <f t="shared" si="50"/>
        <v>0</v>
      </c>
      <c r="P203" s="168">
        <f t="shared" si="50"/>
        <v>0</v>
      </c>
      <c r="Q203" s="168">
        <f t="shared" si="50"/>
        <v>0</v>
      </c>
      <c r="R203" s="168">
        <f t="shared" si="50"/>
        <v>0</v>
      </c>
      <c r="S203" s="168">
        <f t="shared" si="50"/>
        <v>0</v>
      </c>
      <c r="T203" s="168">
        <f t="shared" si="50"/>
        <v>0</v>
      </c>
      <c r="U203" s="168">
        <f t="shared" si="50"/>
        <v>0</v>
      </c>
      <c r="V203" s="168">
        <f t="shared" si="50"/>
        <v>0</v>
      </c>
      <c r="W203" s="168">
        <f t="shared" si="50"/>
        <v>0</v>
      </c>
      <c r="X203" s="168">
        <f t="shared" si="50"/>
        <v>0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0</v>
      </c>
      <c r="F212" s="168">
        <f t="shared" si="51"/>
        <v>0</v>
      </c>
      <c r="G212" s="168">
        <f t="shared" si="51"/>
        <v>0</v>
      </c>
      <c r="H212" s="168">
        <f t="shared" si="51"/>
        <v>0</v>
      </c>
      <c r="I212" s="168">
        <f t="shared" si="51"/>
        <v>0</v>
      </c>
      <c r="J212" s="168">
        <f t="shared" si="51"/>
        <v>0</v>
      </c>
      <c r="K212" s="168">
        <f t="shared" si="51"/>
        <v>0</v>
      </c>
      <c r="L212" s="168">
        <f t="shared" si="51"/>
        <v>0</v>
      </c>
      <c r="M212" s="168">
        <f t="shared" si="51"/>
        <v>0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0</v>
      </c>
      <c r="S212" s="168">
        <f t="shared" si="51"/>
        <v>0</v>
      </c>
      <c r="T212" s="168">
        <f t="shared" si="51"/>
        <v>0</v>
      </c>
      <c r="U212" s="168">
        <f t="shared" si="51"/>
        <v>0</v>
      </c>
      <c r="V212" s="168">
        <f t="shared" si="51"/>
        <v>0</v>
      </c>
      <c r="W212" s="168">
        <f t="shared" si="51"/>
        <v>0</v>
      </c>
      <c r="X212" s="168">
        <f t="shared" si="51"/>
        <v>0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0</v>
      </c>
      <c r="O213" s="168">
        <f t="shared" si="51"/>
        <v>0</v>
      </c>
      <c r="P213" s="168">
        <f t="shared" si="51"/>
        <v>0</v>
      </c>
      <c r="Q213" s="168">
        <f t="shared" si="51"/>
        <v>0</v>
      </c>
      <c r="R213" s="168">
        <f t="shared" si="51"/>
        <v>0</v>
      </c>
      <c r="S213" s="168">
        <f t="shared" si="51"/>
        <v>0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0</v>
      </c>
      <c r="F214" s="168">
        <f t="shared" si="52"/>
        <v>0</v>
      </c>
      <c r="G214" s="168">
        <f t="shared" si="52"/>
        <v>0</v>
      </c>
      <c r="H214" s="168">
        <f t="shared" si="52"/>
        <v>0</v>
      </c>
      <c r="I214" s="168">
        <f t="shared" si="52"/>
        <v>0</v>
      </c>
      <c r="J214" s="168">
        <f t="shared" si="52"/>
        <v>0</v>
      </c>
      <c r="K214" s="168">
        <f t="shared" si="52"/>
        <v>0</v>
      </c>
      <c r="L214" s="168">
        <f t="shared" si="52"/>
        <v>0</v>
      </c>
      <c r="M214" s="168">
        <f t="shared" si="52"/>
        <v>0</v>
      </c>
      <c r="N214" s="168">
        <f t="shared" si="52"/>
        <v>0</v>
      </c>
      <c r="O214" s="168">
        <f t="shared" si="52"/>
        <v>0</v>
      </c>
      <c r="P214" s="168">
        <f t="shared" si="52"/>
        <v>0</v>
      </c>
      <c r="Q214" s="168">
        <f t="shared" si="52"/>
        <v>0</v>
      </c>
      <c r="R214" s="168">
        <f t="shared" si="52"/>
        <v>0</v>
      </c>
      <c r="S214" s="168">
        <f t="shared" si="52"/>
        <v>0</v>
      </c>
      <c r="T214" s="168">
        <f t="shared" si="52"/>
        <v>0</v>
      </c>
      <c r="U214" s="168">
        <f t="shared" si="52"/>
        <v>0</v>
      </c>
      <c r="V214" s="168">
        <f t="shared" si="52"/>
        <v>0</v>
      </c>
      <c r="W214" s="168">
        <f t="shared" si="52"/>
        <v>0</v>
      </c>
      <c r="X214" s="168">
        <f t="shared" si="52"/>
        <v>0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2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0</v>
      </c>
      <c r="G5" s="168">
        <f>AV117</f>
        <v>0</v>
      </c>
      <c r="H5" s="168">
        <f t="shared" ref="H5:AD5" si="0">AW117</f>
        <v>0</v>
      </c>
      <c r="I5" s="168">
        <f t="shared" si="0"/>
        <v>0</v>
      </c>
      <c r="J5" s="168">
        <f t="shared" si="0"/>
        <v>0</v>
      </c>
      <c r="K5" s="168">
        <f t="shared" si="0"/>
        <v>0</v>
      </c>
      <c r="L5" s="168">
        <f t="shared" si="0"/>
        <v>0</v>
      </c>
      <c r="M5" s="168">
        <f t="shared" si="0"/>
        <v>0</v>
      </c>
      <c r="N5" s="168">
        <f t="shared" si="0"/>
        <v>0</v>
      </c>
      <c r="O5" s="168">
        <f t="shared" si="0"/>
        <v>0</v>
      </c>
      <c r="P5" s="168">
        <f t="shared" si="0"/>
        <v>0</v>
      </c>
      <c r="Q5" s="168">
        <f t="shared" si="0"/>
        <v>0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1192.8495306859202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49.93072202166065</v>
      </c>
      <c r="M9" s="30">
        <f t="shared" si="4"/>
        <v>49.899891696750906</v>
      </c>
      <c r="N9" s="30">
        <f t="shared" si="4"/>
        <v>49.869061371841156</v>
      </c>
      <c r="O9" s="30">
        <f t="shared" si="4"/>
        <v>49.838231046931412</v>
      </c>
      <c r="P9" s="30">
        <f t="shared" si="4"/>
        <v>49.807400722021661</v>
      </c>
      <c r="Q9" s="30">
        <f t="shared" si="4"/>
        <v>49.375776173285196</v>
      </c>
      <c r="R9" s="30">
        <f t="shared" si="4"/>
        <v>49.375776173285196</v>
      </c>
      <c r="S9" s="30">
        <f t="shared" si="4"/>
        <v>49.375776173285196</v>
      </c>
      <c r="T9" s="30">
        <f t="shared" si="4"/>
        <v>49.375776173285196</v>
      </c>
      <c r="U9" s="30">
        <f t="shared" si="4"/>
        <v>49.375776173285196</v>
      </c>
      <c r="V9" s="30">
        <f t="shared" si="4"/>
        <v>49.375776173285196</v>
      </c>
      <c r="W9" s="30">
        <f t="shared" si="4"/>
        <v>49.375776173285196</v>
      </c>
      <c r="X9" s="30">
        <f t="shared" si="4"/>
        <v>48.974981949458481</v>
      </c>
      <c r="Y9" s="30">
        <f t="shared" si="4"/>
        <v>48.974981949458481</v>
      </c>
      <c r="Z9" s="30">
        <f t="shared" si="4"/>
        <v>48.974981949458481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1192.8495306859202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50.516498194945846</v>
      </c>
      <c r="J13" s="30">
        <f t="shared" si="8"/>
        <v>50.023212996389894</v>
      </c>
      <c r="K13" s="30">
        <f t="shared" si="8"/>
        <v>49.9615523465704</v>
      </c>
      <c r="L13" s="30">
        <f t="shared" si="8"/>
        <v>49.93072202166065</v>
      </c>
      <c r="M13" s="30">
        <f t="shared" si="8"/>
        <v>49.899891696750906</v>
      </c>
      <c r="N13" s="30">
        <f t="shared" si="8"/>
        <v>49.869061371841156</v>
      </c>
      <c r="O13" s="30">
        <f t="shared" si="8"/>
        <v>49.838231046931412</v>
      </c>
      <c r="P13" s="30">
        <f t="shared" si="8"/>
        <v>49.807400722021661</v>
      </c>
      <c r="Q13" s="30">
        <f t="shared" si="8"/>
        <v>49.375776173285196</v>
      </c>
      <c r="R13" s="30">
        <f t="shared" si="8"/>
        <v>49.375776173285196</v>
      </c>
      <c r="S13" s="30">
        <f t="shared" si="8"/>
        <v>49.375776173285196</v>
      </c>
      <c r="T13" s="30">
        <f t="shared" si="8"/>
        <v>49.375776173285196</v>
      </c>
      <c r="U13" s="30">
        <f t="shared" si="8"/>
        <v>49.375776173285196</v>
      </c>
      <c r="V13" s="30">
        <f t="shared" si="8"/>
        <v>49.375776173285196</v>
      </c>
      <c r="W13" s="30">
        <f t="shared" si="8"/>
        <v>49.375776173285196</v>
      </c>
      <c r="X13" s="30">
        <f t="shared" si="8"/>
        <v>48.974981949458481</v>
      </c>
      <c r="Y13" s="30">
        <f t="shared" si="8"/>
        <v>48.974981949458481</v>
      </c>
      <c r="Z13" s="30">
        <f t="shared" si="8"/>
        <v>48.974981949458481</v>
      </c>
      <c r="AA13" s="30">
        <f t="shared" si="8"/>
        <v>48.974981949458481</v>
      </c>
      <c r="AB13" s="30">
        <f t="shared" si="8"/>
        <v>48.974981949458481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0</v>
      </c>
      <c r="C16" s="183">
        <f>VALUE(LEFT(Scénario!K57,1))</f>
        <v>1</v>
      </c>
      <c r="D16" s="183">
        <f>IF(B16&gt;0,VLOOKUP(C16,[1]Trav!$A$86:$D$90,4),0)</f>
        <v>0</v>
      </c>
      <c r="E16" s="183">
        <f>Scénario!K54*2</f>
        <v>0</v>
      </c>
      <c r="F16" s="168">
        <f>IF(B16&gt;0,D16*E16/B16,0)</f>
        <v>0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3</v>
      </c>
      <c r="AZ37" s="168">
        <f>IF(CdTrp1!F52=1,3,IF(CdTrp1!F52=0.5,2,IF(CdTrp1!F52=0,1,0)))</f>
        <v>3</v>
      </c>
      <c r="BA37" s="168">
        <f>IF(CdTrp1!G52=1,3,IF(CdTrp1!G52=0.5,2,IF(CdTrp1!G52=0,1,0)))</f>
        <v>3</v>
      </c>
      <c r="BB37" s="168">
        <f>IF(CdTrp1!H52=1,3,IF(CdTrp1!H52=0.5,2,IF(CdTrp1!H52=0,1,0)))</f>
        <v>3</v>
      </c>
      <c r="BC37" s="168">
        <f>IF(CdTrp1!I52=1,3,IF(CdTrp1!I52=0.5,2,IF(CdTrp1!I52=0,1,0)))</f>
        <v>3</v>
      </c>
      <c r="BD37" s="168">
        <f>IF(CdTrp1!J52=1,3,IF(CdTrp1!J52=0.5,2,IF(CdTrp1!J52=0,1,0)))</f>
        <v>3</v>
      </c>
      <c r="BE37" s="168">
        <f>IF(CdTrp1!K52=1,3,IF(CdTrp1!K52=0.5,2,IF(CdTrp1!K52=0,1,0)))</f>
        <v>3</v>
      </c>
      <c r="BF37" s="168">
        <f>IF(CdTrp1!L52=1,3,IF(CdTrp1!L52=0.5,2,IF(CdTrp1!L52=0,1,0)))</f>
        <v>3</v>
      </c>
      <c r="BG37" s="168">
        <f>IF(CdTrp1!M52=1,3,IF(CdTrp1!M52=0.5,2,IF(CdTrp1!M52=0,1,0)))</f>
        <v>3</v>
      </c>
      <c r="BH37" s="168">
        <f>IF(CdTrp1!N52=1,3,IF(CdTrp1!N52=0.5,2,IF(CdTrp1!N52=0,1,0)))</f>
        <v>3</v>
      </c>
      <c r="BI37" s="168">
        <f>IF(CdTrp1!O52=1,3,IF(CdTrp1!O52=0.5,2,IF(CdTrp1!O52=0,1,0)))</f>
        <v>3</v>
      </c>
      <c r="BJ37" s="168">
        <f>IF(CdTrp1!P52=1,3,IF(CdTrp1!P52=0.5,2,IF(CdTrp1!P52=0,1,0)))</f>
        <v>3</v>
      </c>
      <c r="BK37" s="168">
        <f>IF(CdTrp1!Q52=1,3,IF(CdTrp1!Q52=0.5,2,IF(CdTrp1!Q52=0,1,0)))</f>
        <v>3</v>
      </c>
      <c r="BL37" s="168">
        <f>IF(CdTrp1!R52=1,3,IF(CdTrp1!R52=0.5,2,IF(CdTrp1!R52=0,1,0)))</f>
        <v>3</v>
      </c>
      <c r="BM37" s="168">
        <f>IF(CdTrp1!S52=1,3,IF(CdTrp1!S52=0.5,2,IF(CdTrp1!S52=0,1,0)))</f>
        <v>3</v>
      </c>
      <c r="BN37" s="168">
        <f>IF(CdTrp1!T52=1,3,IF(CdTrp1!T52=0.5,2,IF(CdTrp1!T52=0,1,0)))</f>
        <v>3</v>
      </c>
      <c r="BO37" s="168">
        <f>IF(CdTrp1!U52=1,3,IF(CdTrp1!U52=0.5,2,IF(CdTrp1!U52=0,1,0)))</f>
        <v>3</v>
      </c>
      <c r="BP37" s="168">
        <f>IF(CdTrp1!V52=1,3,IF(CdTrp1!V52=0.5,2,IF(CdTrp1!V52=0,1,0)))</f>
        <v>3</v>
      </c>
      <c r="BQ37" s="168">
        <f>IF(CdTrp1!W52=1,3,IF(CdTrp1!W52=0.5,2,IF(CdTrp1!W52=0,1,0)))</f>
        <v>3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3</v>
      </c>
      <c r="BA38" s="168">
        <f>IF(CdTrp1!G53=1,3,IF(CdTrp1!G53=0.5,2,IF(CdTrp1!G53=0,1,0)))</f>
        <v>3</v>
      </c>
      <c r="BB38" s="168">
        <f>IF(CdTrp1!H53=1,3,IF(CdTrp1!H53=0.5,2,IF(CdTrp1!H53=0,1,0)))</f>
        <v>3</v>
      </c>
      <c r="BC38" s="168">
        <f>IF(CdTrp1!I53=1,3,IF(CdTrp1!I53=0.5,2,IF(CdTrp1!I53=0,1,0)))</f>
        <v>3</v>
      </c>
      <c r="BD38" s="168">
        <f>IF(CdTrp1!J53=1,3,IF(CdTrp1!J53=0.5,2,IF(CdTrp1!J53=0,1,0)))</f>
        <v>3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3</v>
      </c>
      <c r="AY39" s="168">
        <f>IF(CdTrp1!E54=1,3,IF(CdTrp1!E54=0.5,2,IF(CdTrp1!E54=0,1,0)))</f>
        <v>3</v>
      </c>
      <c r="AZ39" s="168">
        <f>IF(CdTrp1!F54=1,3,IF(CdTrp1!F54=0.5,2,IF(CdTrp1!F54=0,1,0)))</f>
        <v>3</v>
      </c>
      <c r="BA39" s="168">
        <f>IF(CdTrp1!G54=1,3,IF(CdTrp1!G54=0.5,2,IF(CdTrp1!G54=0,1,0)))</f>
        <v>3</v>
      </c>
      <c r="BB39" s="168">
        <f>IF(CdTrp1!H54=1,3,IF(CdTrp1!H54=0.5,2,IF(CdTrp1!H54=0,1,0)))</f>
        <v>3</v>
      </c>
      <c r="BC39" s="168">
        <f>IF(CdTrp1!I54=1,3,IF(CdTrp1!I54=0.5,2,IF(CdTrp1!I54=0,1,0)))</f>
        <v>3</v>
      </c>
      <c r="BD39" s="168">
        <f>IF(CdTrp1!J54=1,3,IF(CdTrp1!J54=0.5,2,IF(CdTrp1!J54=0,1,0)))</f>
        <v>3</v>
      </c>
      <c r="BE39" s="168">
        <f>IF(CdTrp1!K54=1,3,IF(CdTrp1!K54=0.5,2,IF(CdTrp1!K54=0,1,0)))</f>
        <v>3</v>
      </c>
      <c r="BF39" s="168">
        <f>IF(CdTrp1!L54=1,3,IF(CdTrp1!L54=0.5,2,IF(CdTrp1!L54=0,1,0)))</f>
        <v>3</v>
      </c>
      <c r="BG39" s="168">
        <f>IF(CdTrp1!M54=1,3,IF(CdTrp1!M54=0.5,2,IF(CdTrp1!M54=0,1,0)))</f>
        <v>3</v>
      </c>
      <c r="BH39" s="168">
        <f>IF(CdTrp1!N54=1,3,IF(CdTrp1!N54=0.5,2,IF(CdTrp1!N54=0,1,0)))</f>
        <v>3</v>
      </c>
      <c r="BI39" s="168">
        <f>IF(CdTrp1!O54=1,3,IF(CdTrp1!O54=0.5,2,IF(CdTrp1!O54=0,1,0)))</f>
        <v>3</v>
      </c>
      <c r="BJ39" s="168">
        <f>IF(CdTrp1!P54=1,3,IF(CdTrp1!P54=0.5,2,IF(CdTrp1!P54=0,1,0)))</f>
        <v>3</v>
      </c>
      <c r="BK39" s="168">
        <f>IF(CdTrp1!Q54=1,3,IF(CdTrp1!Q54=0.5,2,IF(CdTrp1!Q54=0,1,0)))</f>
        <v>3</v>
      </c>
      <c r="BL39" s="168">
        <f>IF(CdTrp1!R54=1,3,IF(CdTrp1!R54=0.5,2,IF(CdTrp1!R54=0,1,0)))</f>
        <v>3</v>
      </c>
      <c r="BM39" s="168">
        <f>IF(CdTrp1!S54=1,3,IF(CdTrp1!S54=0.5,2,IF(CdTrp1!S54=0,1,0)))</f>
        <v>3</v>
      </c>
      <c r="BN39" s="168">
        <f>IF(CdTrp1!T54=1,3,IF(CdTrp1!T54=0.5,2,IF(CdTrp1!T54=0,1,0)))</f>
        <v>3</v>
      </c>
      <c r="BO39" s="168">
        <f>IF(CdTrp1!U54=1,3,IF(CdTrp1!U54=0.5,2,IF(CdTrp1!U54=0,1,0)))</f>
        <v>3</v>
      </c>
      <c r="BP39" s="168">
        <f>IF(CdTrp1!V54=1,3,IF(CdTrp1!V54=0.5,2,IF(CdTrp1!V54=0,1,0)))</f>
        <v>3</v>
      </c>
      <c r="BQ39" s="168">
        <f>IF(CdTrp1!W54=1,3,IF(CdTrp1!W54=0.5,2,IF(CdTrp1!W54=0,1,0)))</f>
        <v>3</v>
      </c>
      <c r="BR39" s="168">
        <f>IF(CdTrp1!X54=1,3,IF(CdTrp1!X54=0.5,2,IF(CdTrp1!X54=0,1,0)))</f>
        <v>3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0</v>
      </c>
      <c r="AZ48" s="168">
        <f>IF(CdTrp1!F76=1,1,IF(CdTrp1!F76=2,2,IF(CdTrp1!F76=3,2,0)))</f>
        <v>0</v>
      </c>
      <c r="BA48" s="168">
        <f>IF(CdTrp1!G76=1,1,IF(CdTrp1!G76=2,2,IF(CdTrp1!G76=3,2,0)))</f>
        <v>0</v>
      </c>
      <c r="BB48" s="168">
        <f>IF(CdTrp1!H76=1,1,IF(CdTrp1!H76=2,2,IF(CdTrp1!H76=3,2,0)))</f>
        <v>0</v>
      </c>
      <c r="BC48" s="168">
        <f>IF(CdTrp1!I76=1,1,IF(CdTrp1!I76=2,2,IF(CdTrp1!I76=3,2,0)))</f>
        <v>0</v>
      </c>
      <c r="BD48" s="168">
        <f>IF(CdTrp1!J76=1,1,IF(CdTrp1!J76=2,2,IF(CdTrp1!J76=3,2,0)))</f>
        <v>0</v>
      </c>
      <c r="BE48" s="168">
        <f>IF(CdTrp1!K76=1,1,IF(CdTrp1!K76=2,2,IF(CdTrp1!K76=3,2,0)))</f>
        <v>0</v>
      </c>
      <c r="BF48" s="168">
        <f>IF(CdTrp1!L76=1,1,IF(CdTrp1!L76=2,2,IF(CdTrp1!L76=3,2,0)))</f>
        <v>0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0</v>
      </c>
      <c r="BN48" s="168">
        <f>IF(CdTrp1!T76=1,1,IF(CdTrp1!T76=2,2,IF(CdTrp1!T76=3,2,0)))</f>
        <v>0</v>
      </c>
      <c r="BO48" s="168">
        <f>IF(CdTrp1!U76=1,1,IF(CdTrp1!U76=2,2,IF(CdTrp1!U76=3,2,0)))</f>
        <v>0</v>
      </c>
      <c r="BP48" s="168">
        <f>IF(CdTrp1!V76=1,1,IF(CdTrp1!V76=2,2,IF(CdTrp1!V76=3,2,0)))</f>
        <v>0</v>
      </c>
      <c r="BQ48" s="168">
        <f>IF(CdTrp1!W76=1,1,IF(CdTrp1!W76=2,2,IF(CdTrp1!W76=3,2,0)))</f>
        <v>0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0</v>
      </c>
      <c r="BA49" s="168">
        <f>IF(CdTrp1!G77=1,1,IF(CdTrp1!G77=2,2,IF(CdTrp1!G77=3,2,0)))</f>
        <v>0</v>
      </c>
      <c r="BB49" s="168">
        <f>IF(CdTrp1!H77=1,1,IF(CdTrp1!H77=2,2,IF(CdTrp1!H77=3,2,0)))</f>
        <v>0</v>
      </c>
      <c r="BC49" s="168">
        <f>IF(CdTrp1!I77=1,1,IF(CdTrp1!I77=2,2,IF(CdTrp1!I77=3,2,0)))</f>
        <v>0</v>
      </c>
      <c r="BD49" s="168">
        <f>IF(CdTrp1!J77=1,1,IF(CdTrp1!J77=2,2,IF(CdTrp1!J77=3,2,0)))</f>
        <v>0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0</v>
      </c>
      <c r="AY50" s="168">
        <f>IF(CdTrp1!E78=1,1,IF(CdTrp1!E78=2,2,IF(CdTrp1!E78=3,2,0)))</f>
        <v>0</v>
      </c>
      <c r="AZ50" s="168">
        <f>IF(CdTrp1!F78=1,1,IF(CdTrp1!F78=2,2,IF(CdTrp1!F78=3,2,0)))</f>
        <v>0</v>
      </c>
      <c r="BA50" s="168">
        <f>IF(CdTrp1!G78=1,1,IF(CdTrp1!G78=2,2,IF(CdTrp1!G78=3,2,0)))</f>
        <v>0</v>
      </c>
      <c r="BB50" s="168">
        <f>IF(CdTrp1!H78=1,1,IF(CdTrp1!H78=2,2,IF(CdTrp1!H78=3,2,0)))</f>
        <v>0</v>
      </c>
      <c r="BC50" s="168">
        <f>IF(CdTrp1!I78=1,1,IF(CdTrp1!I78=2,2,IF(CdTrp1!I78=3,2,0)))</f>
        <v>0</v>
      </c>
      <c r="BD50" s="168">
        <f>IF(CdTrp1!J78=1,1,IF(CdTrp1!J78=2,2,IF(CdTrp1!J78=3,2,0)))</f>
        <v>0</v>
      </c>
      <c r="BE50" s="168">
        <f>IF(CdTrp1!K78=1,1,IF(CdTrp1!K78=2,2,IF(CdTrp1!K78=3,2,0)))</f>
        <v>0</v>
      </c>
      <c r="BF50" s="168">
        <f>IF(CdTrp1!L78=1,1,IF(CdTrp1!L78=2,2,IF(CdTrp1!L78=3,2,0)))</f>
        <v>0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0</v>
      </c>
      <c r="BL50" s="168">
        <f>IF(CdTrp1!R78=1,1,IF(CdTrp1!R78=2,2,IF(CdTrp1!R78=3,2,0)))</f>
        <v>0</v>
      </c>
      <c r="BM50" s="168">
        <f>IF(CdTrp1!S78=1,1,IF(CdTrp1!S78=2,2,IF(CdTrp1!S78=3,2,0)))</f>
        <v>0</v>
      </c>
      <c r="BN50" s="168">
        <f>IF(CdTrp1!T78=1,1,IF(CdTrp1!T78=2,2,IF(CdTrp1!T78=3,2,0)))</f>
        <v>0</v>
      </c>
      <c r="BO50" s="168">
        <f>IF(CdTrp1!U78=1,1,IF(CdTrp1!U78=2,2,IF(CdTrp1!U78=3,2,0)))</f>
        <v>0</v>
      </c>
      <c r="BP50" s="168">
        <f>IF(CdTrp1!V78=1,1,IF(CdTrp1!V78=2,2,IF(CdTrp1!V78=3,2,0)))</f>
        <v>0</v>
      </c>
      <c r="BQ50" s="168">
        <f>IF(CdTrp1!W78=1,1,IF(CdTrp1!W78=2,2,IF(CdTrp1!W78=3,2,0)))</f>
        <v>0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15.5</v>
      </c>
      <c r="C56" s="183">
        <f>IF(B56&gt;[1]Trav!E121,[1]Trav!C121,[1]Trav!B121)</f>
        <v>7.2</v>
      </c>
      <c r="D56"/>
      <c r="E56" s="167"/>
      <c r="F56" s="168">
        <f t="shared" si="32"/>
        <v>112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0</v>
      </c>
      <c r="AZ60" s="168">
        <f>IF(AZ15=0,0,IF(AZ37=3,0,VALUE(CONCATENATE(Travail!AZ26,Travail!AZ37,Travail!AZ48))))</f>
        <v>0</v>
      </c>
      <c r="BA60" s="168">
        <f>IF(BA15=0,0,IF(BA37=3,0,VALUE(CONCATENATE(Travail!BA26,Travail!BA37,Travail!BA48))))</f>
        <v>0</v>
      </c>
      <c r="BB60" s="168">
        <f>IF(BB15=0,0,IF(BB37=3,0,VALUE(CONCATENATE(Travail!BB26,Travail!BB37,Travail!BB48))))</f>
        <v>0</v>
      </c>
      <c r="BC60" s="168">
        <f>IF(BC15=0,0,IF(BC37=3,0,VALUE(CONCATENATE(Travail!BC26,Travail!BC37,Travail!BC48))))</f>
        <v>0</v>
      </c>
      <c r="BD60" s="168">
        <f>IF(BD15=0,0,IF(BD37=3,0,VALUE(CONCATENATE(Travail!BD26,Travail!BD37,Travail!BD48))))</f>
        <v>0</v>
      </c>
      <c r="BE60" s="168">
        <f>IF(BE15=0,0,IF(BE37=3,0,VALUE(CONCATENATE(Travail!BE26,Travail!BE37,Travail!BE48))))</f>
        <v>0</v>
      </c>
      <c r="BF60" s="168">
        <f>IF(BF15=0,0,IF(BF37=3,0,VALUE(CONCATENATE(Travail!BF26,Travail!BF37,Travail!BF48))))</f>
        <v>0</v>
      </c>
      <c r="BG60" s="168">
        <f>IF(BG15=0,0,IF(BG37=3,0,VALUE(CONCATENATE(Travail!BG26,Travail!BG37,Travail!BG48))))</f>
        <v>0</v>
      </c>
      <c r="BH60" s="168">
        <f>IF(BH15=0,0,IF(BH37=3,0,VALUE(CONCATENATE(Travail!BH26,Travail!BH37,Travail!BH48))))</f>
        <v>0</v>
      </c>
      <c r="BI60" s="168">
        <f>IF(BI15=0,0,IF(BI37=3,0,VALUE(CONCATENATE(Travail!BI26,Travail!BI37,Travail!BI48))))</f>
        <v>0</v>
      </c>
      <c r="BJ60" s="168">
        <f>IF(BJ15=0,0,IF(BJ37=3,0,VALUE(CONCATENATE(Travail!BJ26,Travail!BJ37,Travail!BJ48))))</f>
        <v>0</v>
      </c>
      <c r="BK60" s="168">
        <f>IF(BK15=0,0,IF(BK37=3,0,VALUE(CONCATENATE(Travail!BK26,Travail!BK37,Travail!BK48))))</f>
        <v>0</v>
      </c>
      <c r="BL60" s="168">
        <f>IF(BL15=0,0,IF(BL37=3,0,VALUE(CONCATENATE(Travail!BL26,Travail!BL37,Travail!BL48))))</f>
        <v>0</v>
      </c>
      <c r="BM60" s="168">
        <f>IF(BM15=0,0,IF(BM37=3,0,VALUE(CONCATENATE(Travail!BM26,Travail!BM37,Travail!BM48))))</f>
        <v>0</v>
      </c>
      <c r="BN60" s="168">
        <f>IF(BN15=0,0,IF(BN37=3,0,VALUE(CONCATENATE(Travail!BN26,Travail!BN37,Travail!BN48))))</f>
        <v>0</v>
      </c>
      <c r="BO60" s="168">
        <f>IF(BO15=0,0,IF(BO37=3,0,VALUE(CONCATENATE(Travail!BO26,Travail!BO37,Travail!BO48))))</f>
        <v>0</v>
      </c>
      <c r="BP60" s="168">
        <f>IF(BP15=0,0,IF(BP37=3,0,VALUE(CONCATENATE(Travail!BP26,Travail!BP37,Travail!BP48))))</f>
        <v>0</v>
      </c>
      <c r="BQ60" s="168">
        <f>IF(BQ15=0,0,IF(BQ37=3,0,VALUE(CONCATENATE(Travail!BQ26,Travail!BQ37,Travail!BQ48))))</f>
        <v>0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0</v>
      </c>
      <c r="BA61" s="168">
        <f>IF(BA16=0,0,IF(BA38=3,0,VALUE(CONCATENATE(Travail!BA27,Travail!BA38,Travail!BA49))))</f>
        <v>0</v>
      </c>
      <c r="BB61" s="168">
        <f>IF(BB16=0,0,IF(BB38=3,0,VALUE(CONCATENATE(Travail!BB27,Travail!BB38,Travail!BB49))))</f>
        <v>0</v>
      </c>
      <c r="BC61" s="168">
        <f>IF(BC16=0,0,IF(BC38=3,0,VALUE(CONCATENATE(Travail!BC27,Travail!BC38,Travail!BC49))))</f>
        <v>0</v>
      </c>
      <c r="BD61" s="168">
        <f>IF(BD16=0,0,IF(BD38=3,0,VALUE(CONCATENATE(Travail!BD27,Travail!BD38,Travail!BD49))))</f>
        <v>0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0</v>
      </c>
      <c r="AY62" s="168">
        <f>IF(AY17=0,0,IF(AY39=3,0,VALUE(CONCATENATE(Travail!AY28,Travail!AY39,Travail!AY50))))</f>
        <v>0</v>
      </c>
      <c r="AZ62" s="168">
        <f>IF(AZ17=0,0,IF(AZ39=3,0,VALUE(CONCATENATE(Travail!AZ28,Travail!AZ39,Travail!AZ50))))</f>
        <v>0</v>
      </c>
      <c r="BA62" s="168">
        <f>IF(BA17=0,0,IF(BA39=3,0,VALUE(CONCATENATE(Travail!BA28,Travail!BA39,Travail!BA50))))</f>
        <v>0</v>
      </c>
      <c r="BB62" s="168">
        <f>IF(BB17=0,0,IF(BB39=3,0,VALUE(CONCATENATE(Travail!BB28,Travail!BB39,Travail!BB50))))</f>
        <v>0</v>
      </c>
      <c r="BC62" s="168">
        <f>IF(BC17=0,0,IF(BC39=3,0,VALUE(CONCATENATE(Travail!BC28,Travail!BC39,Travail!BC50))))</f>
        <v>0</v>
      </c>
      <c r="BD62" s="168">
        <f>IF(BD17=0,0,IF(BD39=3,0,VALUE(CONCATENATE(Travail!BD28,Travail!BD39,Travail!BD50))))</f>
        <v>0</v>
      </c>
      <c r="BE62" s="168">
        <f>IF(BE17=0,0,IF(BE39=3,0,VALUE(CONCATENATE(Travail!BE28,Travail!BE39,Travail!BE50))))</f>
        <v>0</v>
      </c>
      <c r="BF62" s="168">
        <f>IF(BF17=0,0,IF(BF39=3,0,VALUE(CONCATENATE(Travail!BF28,Travail!BF39,Travail!BF50))))</f>
        <v>0</v>
      </c>
      <c r="BG62" s="168">
        <f>IF(BG17=0,0,IF(BG39=3,0,VALUE(CONCATENATE(Travail!BG28,Travail!BG39,Travail!BG50))))</f>
        <v>0</v>
      </c>
      <c r="BH62" s="168">
        <f>IF(BH17=0,0,IF(BH39=3,0,VALUE(CONCATENATE(Travail!BH28,Travail!BH39,Travail!BH50))))</f>
        <v>0</v>
      </c>
      <c r="BI62" s="168">
        <f>IF(BI17=0,0,IF(BI39=3,0,VALUE(CONCATENATE(Travail!BI28,Travail!BI39,Travail!BI50))))</f>
        <v>0</v>
      </c>
      <c r="BJ62" s="168">
        <f>IF(BJ17=0,0,IF(BJ39=3,0,VALUE(CONCATENATE(Travail!BJ28,Travail!BJ39,Travail!BJ50))))</f>
        <v>0</v>
      </c>
      <c r="BK62" s="168">
        <f>IF(BK17=0,0,IF(BK39=3,0,VALUE(CONCATENATE(Travail!BK28,Travail!BK39,Travail!BK50))))</f>
        <v>0</v>
      </c>
      <c r="BL62" s="168">
        <f>IF(BL17=0,0,IF(BL39=3,0,VALUE(CONCATENATE(Travail!BL28,Travail!BL39,Travail!BL50))))</f>
        <v>0</v>
      </c>
      <c r="BM62" s="168">
        <f>IF(BM17=0,0,IF(BM39=3,0,VALUE(CONCATENATE(Travail!BM28,Travail!BM39,Travail!BM50))))</f>
        <v>0</v>
      </c>
      <c r="BN62" s="168">
        <f>IF(BN17=0,0,IF(BN39=3,0,VALUE(CONCATENATE(Travail!BN28,Travail!BN39,Travail!BN50))))</f>
        <v>0</v>
      </c>
      <c r="BO62" s="168">
        <f>IF(BO17=0,0,IF(BO39=3,0,VALUE(CONCATENATE(Travail!BO28,Travail!BO39,Travail!BO50))))</f>
        <v>0</v>
      </c>
      <c r="BP62" s="168">
        <f>IF(BP17=0,0,IF(BP39=3,0,VALUE(CONCATENATE(Travail!BP28,Travail!BP39,Travail!BP50))))</f>
        <v>0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23</v>
      </c>
      <c r="AZ71" s="168">
        <f t="shared" si="36"/>
        <v>23</v>
      </c>
      <c r="BA71" s="168">
        <f t="shared" si="36"/>
        <v>23</v>
      </c>
      <c r="BB71" s="168">
        <f t="shared" si="36"/>
        <v>23</v>
      </c>
      <c r="BC71" s="168">
        <f t="shared" si="36"/>
        <v>23</v>
      </c>
      <c r="BD71" s="168">
        <f t="shared" si="36"/>
        <v>23</v>
      </c>
      <c r="BE71" s="168">
        <f t="shared" si="36"/>
        <v>23</v>
      </c>
      <c r="BF71" s="168">
        <f t="shared" si="36"/>
        <v>23</v>
      </c>
      <c r="BG71" s="168">
        <f t="shared" si="36"/>
        <v>23</v>
      </c>
      <c r="BH71" s="168">
        <f t="shared" si="36"/>
        <v>23</v>
      </c>
      <c r="BI71" s="168">
        <f t="shared" si="36"/>
        <v>23</v>
      </c>
      <c r="BJ71" s="168">
        <f t="shared" si="36"/>
        <v>23</v>
      </c>
      <c r="BK71" s="168">
        <f t="shared" si="36"/>
        <v>23</v>
      </c>
      <c r="BL71" s="168">
        <f t="shared" si="36"/>
        <v>23</v>
      </c>
      <c r="BM71" s="168">
        <f t="shared" si="36"/>
        <v>23</v>
      </c>
      <c r="BN71" s="168">
        <f t="shared" si="36"/>
        <v>23</v>
      </c>
      <c r="BO71" s="168">
        <f t="shared" si="36"/>
        <v>23</v>
      </c>
      <c r="BP71" s="168">
        <f t="shared" si="36"/>
        <v>23</v>
      </c>
      <c r="BQ71" s="168">
        <f t="shared" si="36"/>
        <v>23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23</v>
      </c>
      <c r="AW72" s="168">
        <f t="shared" si="36"/>
        <v>23</v>
      </c>
      <c r="AX72" s="168">
        <f t="shared" si="36"/>
        <v>23</v>
      </c>
      <c r="AY72" s="168">
        <f t="shared" si="36"/>
        <v>23</v>
      </c>
      <c r="AZ72" s="168">
        <f t="shared" si="36"/>
        <v>23</v>
      </c>
      <c r="BA72" s="168">
        <f t="shared" si="36"/>
        <v>23</v>
      </c>
      <c r="BB72" s="168">
        <f t="shared" si="36"/>
        <v>23</v>
      </c>
      <c r="BC72" s="168">
        <f t="shared" si="36"/>
        <v>23</v>
      </c>
      <c r="BD72" s="168">
        <f t="shared" si="36"/>
        <v>23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23</v>
      </c>
      <c r="AY73" s="168">
        <f t="shared" si="36"/>
        <v>23</v>
      </c>
      <c r="AZ73" s="168">
        <f t="shared" si="36"/>
        <v>23</v>
      </c>
      <c r="BA73" s="168">
        <f t="shared" si="36"/>
        <v>23</v>
      </c>
      <c r="BB73" s="168">
        <f t="shared" si="36"/>
        <v>23</v>
      </c>
      <c r="BC73" s="168">
        <f t="shared" si="36"/>
        <v>23</v>
      </c>
      <c r="BD73" s="168">
        <f t="shared" si="36"/>
        <v>23</v>
      </c>
      <c r="BE73" s="168">
        <f t="shared" si="36"/>
        <v>23</v>
      </c>
      <c r="BF73" s="168">
        <f t="shared" si="36"/>
        <v>23</v>
      </c>
      <c r="BG73" s="168">
        <f t="shared" si="36"/>
        <v>23</v>
      </c>
      <c r="BH73" s="168">
        <f t="shared" si="36"/>
        <v>23</v>
      </c>
      <c r="BI73" s="168">
        <f t="shared" si="36"/>
        <v>23</v>
      </c>
      <c r="BJ73" s="168">
        <f t="shared" si="36"/>
        <v>23</v>
      </c>
      <c r="BK73" s="168">
        <f t="shared" si="36"/>
        <v>23</v>
      </c>
      <c r="BL73" s="168">
        <f t="shared" si="36"/>
        <v>23</v>
      </c>
      <c r="BM73" s="168">
        <f t="shared" si="36"/>
        <v>23</v>
      </c>
      <c r="BN73" s="168">
        <f t="shared" si="36"/>
        <v>23</v>
      </c>
      <c r="BO73" s="168">
        <f t="shared" si="36"/>
        <v>23</v>
      </c>
      <c r="BP73" s="168">
        <f t="shared" si="36"/>
        <v>23</v>
      </c>
      <c r="BQ73" s="168">
        <f t="shared" si="36"/>
        <v>23</v>
      </c>
      <c r="BR73" s="168">
        <f t="shared" si="36"/>
        <v>23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23</v>
      </c>
      <c r="BB74" s="168">
        <f t="shared" si="36"/>
        <v>23</v>
      </c>
      <c r="BC74" s="168">
        <f t="shared" si="36"/>
        <v>23</v>
      </c>
      <c r="BD74" s="168">
        <f t="shared" si="36"/>
        <v>23</v>
      </c>
      <c r="BE74" s="168">
        <f t="shared" si="36"/>
        <v>23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23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84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0</v>
      </c>
      <c r="S76" s="193">
        <f>IF(Protection!O196=0,0,[1]Protect!$B$9*Protection!O196*14)</f>
        <v>0</v>
      </c>
      <c r="T76" s="193">
        <f>IF(Protection!P196=0,0,[1]Protect!$B$9*Protection!P196*14)</f>
        <v>0</v>
      </c>
      <c r="U76" s="193">
        <f>IF(Protection!Q196=0,0,[1]Protect!$B$9*Protection!Q196*14)</f>
        <v>0</v>
      </c>
      <c r="V76" s="193">
        <f>IF(Protection!R196=0,0,[1]Protect!$B$9*Protection!R196*14)</f>
        <v>0</v>
      </c>
      <c r="W76" s="193">
        <f>IF(Protection!S196=0,0,[1]Protect!$B$9*Protection!S196*14)</f>
        <v>0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0.28999999999999998</v>
      </c>
      <c r="C81" s="183">
        <f>[1]Protect!$B$10</f>
        <v>4</v>
      </c>
      <c r="D81" s="167"/>
      <c r="E81" s="167"/>
      <c r="F81" s="168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4</v>
      </c>
      <c r="AW81" s="168">
        <f t="shared" ref="AW81:BS81" si="44">COUNTIF(AW$71:AW$80,23)</f>
        <v>4</v>
      </c>
      <c r="AX81" s="168">
        <f t="shared" si="44"/>
        <v>4</v>
      </c>
      <c r="AY81" s="168">
        <f t="shared" si="44"/>
        <v>4</v>
      </c>
      <c r="AZ81" s="168">
        <f t="shared" si="44"/>
        <v>4</v>
      </c>
      <c r="BA81" s="168">
        <f t="shared" si="44"/>
        <v>4</v>
      </c>
      <c r="BB81" s="168">
        <f t="shared" si="44"/>
        <v>4</v>
      </c>
      <c r="BC81" s="168">
        <f t="shared" si="44"/>
        <v>4</v>
      </c>
      <c r="BD81" s="168">
        <f t="shared" si="44"/>
        <v>4</v>
      </c>
      <c r="BE81" s="168">
        <f t="shared" si="44"/>
        <v>3</v>
      </c>
      <c r="BF81" s="168">
        <f t="shared" si="44"/>
        <v>2</v>
      </c>
      <c r="BG81" s="168">
        <f t="shared" si="44"/>
        <v>2</v>
      </c>
      <c r="BH81" s="168">
        <f t="shared" si="44"/>
        <v>2</v>
      </c>
      <c r="BI81" s="168">
        <f t="shared" si="44"/>
        <v>2</v>
      </c>
      <c r="BJ81" s="168">
        <f t="shared" si="44"/>
        <v>2</v>
      </c>
      <c r="BK81" s="168">
        <f t="shared" si="44"/>
        <v>2</v>
      </c>
      <c r="BL81" s="168">
        <f t="shared" si="44"/>
        <v>2</v>
      </c>
      <c r="BM81" s="168">
        <f t="shared" si="44"/>
        <v>2</v>
      </c>
      <c r="BN81" s="168">
        <f t="shared" si="44"/>
        <v>2</v>
      </c>
      <c r="BO81" s="168">
        <f t="shared" si="44"/>
        <v>2</v>
      </c>
      <c r="BP81" s="168">
        <f t="shared" si="44"/>
        <v>4</v>
      </c>
      <c r="BQ81" s="168">
        <f t="shared" si="44"/>
        <v>4</v>
      </c>
      <c r="BR81" s="168">
        <f t="shared" si="44"/>
        <v>4</v>
      </c>
      <c r="BS81" s="168">
        <f t="shared" si="44"/>
        <v>4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0</v>
      </c>
      <c r="C83" s="183">
        <f>[1]Protect!$B$24+[1]Protect!$B$26</f>
        <v>0.33</v>
      </c>
      <c r="D83" s="167"/>
      <c r="E83" s="167"/>
      <c r="F83" s="16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0</v>
      </c>
      <c r="AY83" s="168">
        <f t="shared" si="50"/>
        <v>0</v>
      </c>
      <c r="AZ83" s="168">
        <f t="shared" si="50"/>
        <v>0</v>
      </c>
      <c r="BA83" s="168">
        <f t="shared" si="50"/>
        <v>0</v>
      </c>
      <c r="BB83" s="168">
        <f t="shared" si="50"/>
        <v>0</v>
      </c>
      <c r="BC83" s="168">
        <f t="shared" si="50"/>
        <v>0</v>
      </c>
      <c r="BD83" s="168">
        <f t="shared" si="50"/>
        <v>0</v>
      </c>
      <c r="BE83" s="168">
        <f t="shared" si="50"/>
        <v>0</v>
      </c>
      <c r="BF83" s="168">
        <f t="shared" si="50"/>
        <v>0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0</v>
      </c>
      <c r="BL83" s="168">
        <f t="shared" si="50"/>
        <v>0</v>
      </c>
      <c r="BM83" s="168">
        <f t="shared" si="50"/>
        <v>0</v>
      </c>
      <c r="BN83" s="168">
        <f t="shared" si="50"/>
        <v>0</v>
      </c>
      <c r="BO83" s="168">
        <f t="shared" si="50"/>
        <v>0</v>
      </c>
      <c r="BP83" s="168">
        <f t="shared" si="50"/>
        <v>0</v>
      </c>
      <c r="BQ83" s="168">
        <f t="shared" si="50"/>
        <v>0</v>
      </c>
      <c r="BR83" s="168">
        <f t="shared" si="50"/>
        <v>0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42</v>
      </c>
      <c r="BG86" s="183">
        <f>IF(BG85=0,0,HLOOKUP(BG85,[1]Trav!$C$39:$G$59,$AU$105))</f>
        <v>42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42</v>
      </c>
      <c r="BK86" s="183">
        <f>IF(BK85=0,0,HLOOKUP(BK85,[1]Trav!$C$39:$G$59,$AU$105))</f>
        <v>42</v>
      </c>
      <c r="BL86" s="183">
        <f>IF(BL85=0,0,HLOOKUP(BL85,[1]Trav!$C$39:$G$59,$AU$105))</f>
        <v>42</v>
      </c>
      <c r="BM86" s="183">
        <f>IF(BM85=0,0,HLOOKUP(BM85,[1]Trav!$C$39:$G$59,$AU$105))</f>
        <v>42</v>
      </c>
      <c r="BN86" s="183">
        <f>IF(BN85=0,0,HLOOKUP(BN85,[1]Trav!$C$39:$G$59,$AU$105))</f>
        <v>42</v>
      </c>
      <c r="BO86" s="183">
        <f>IF(BO85=0,0,HLOOKUP(BO85,[1]Trav!$C$39:$G$59,$AU$105))</f>
        <v>42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1.75</v>
      </c>
      <c r="BH87" s="183">
        <f>IF(BH85=0,0,HLOOKUP(BH85,[1]Trav!$C$62:$G$82,$AU$105))</f>
        <v>1.75</v>
      </c>
      <c r="BI87" s="183">
        <f>IF(BI85=0,0,HLOOKUP(BI85,[1]Trav!$C$62:$G$82,$AU$105))</f>
        <v>1.75</v>
      </c>
      <c r="BJ87" s="183">
        <f>IF(BJ85=0,0,HLOOKUP(BJ85,[1]Trav!$C$62:$G$82,$AU$105))</f>
        <v>1.75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213.1696750902527</v>
      </c>
      <c r="BH90" s="168">
        <f t="shared" si="60"/>
        <v>213.1696750902527</v>
      </c>
      <c r="BI90" s="168">
        <f t="shared" si="60"/>
        <v>213.1696750902527</v>
      </c>
      <c r="BJ90" s="168">
        <f t="shared" si="60"/>
        <v>213.1696750902527</v>
      </c>
      <c r="BK90" s="168">
        <f t="shared" si="60"/>
        <v>213.1696750902527</v>
      </c>
      <c r="BL90" s="168">
        <f t="shared" si="60"/>
        <v>213.1696750902527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1192.8495306859202</v>
      </c>
      <c r="C91" s="5"/>
      <c r="D91" s="197">
        <f>B91/Troupeau!$B$17</f>
        <v>4.8887275847783611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47.566787003610109</v>
      </c>
      <c r="BH92" s="168">
        <f t="shared" si="60"/>
        <v>47.566787003610109</v>
      </c>
      <c r="BI92" s="168">
        <f t="shared" si="60"/>
        <v>47.566787003610109</v>
      </c>
      <c r="BJ92" s="168">
        <f t="shared" si="60"/>
        <v>47.566787003610109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1192.8495306859202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0</v>
      </c>
      <c r="C95" s="5"/>
      <c r="D95" s="197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0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260.73646209386283</v>
      </c>
      <c r="BH99" s="62">
        <f t="shared" si="68"/>
        <v>260.73646209386283</v>
      </c>
      <c r="BI99" s="62">
        <f t="shared" si="68"/>
        <v>260.73646209386283</v>
      </c>
      <c r="BJ99" s="62">
        <f t="shared" si="68"/>
        <v>260.73646209386283</v>
      </c>
      <c r="BK99" s="62">
        <f t="shared" si="68"/>
        <v>260.73646209386283</v>
      </c>
      <c r="BL99" s="62">
        <f t="shared" si="68"/>
        <v>260.73646209386283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5.2147292418772562</v>
      </c>
      <c r="BH100" s="168">
        <f t="shared" si="71"/>
        <v>5.2147292418772562</v>
      </c>
      <c r="BI100" s="168">
        <f t="shared" si="71"/>
        <v>5.2147292418772562</v>
      </c>
      <c r="BJ100" s="168">
        <f t="shared" si="71"/>
        <v>5.2147292418772562</v>
      </c>
      <c r="BK100" s="168">
        <f t="shared" si="71"/>
        <v>5.2147292418772562</v>
      </c>
      <c r="BL100" s="168">
        <f t="shared" si="71"/>
        <v>5.2147292418772562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4.2147292418772562</v>
      </c>
      <c r="BH101" s="168">
        <f t="shared" si="74"/>
        <v>4.2147292418772562</v>
      </c>
      <c r="BI101" s="168">
        <f t="shared" si="74"/>
        <v>4.2147292418772562</v>
      </c>
      <c r="BJ101" s="168">
        <f t="shared" si="74"/>
        <v>4.2147292418772562</v>
      </c>
      <c r="BK101" s="168">
        <f t="shared" si="74"/>
        <v>4.2147292418772562</v>
      </c>
      <c r="BL101" s="168">
        <f t="shared" si="74"/>
        <v>4.2147292418772562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49.93072202166065</v>
      </c>
      <c r="BB102" s="62">
        <f t="shared" si="77"/>
        <v>49.899891696750906</v>
      </c>
      <c r="BC102" s="62">
        <f t="shared" si="77"/>
        <v>49.869061371841156</v>
      </c>
      <c r="BD102" s="62">
        <f t="shared" si="77"/>
        <v>49.838231046931412</v>
      </c>
      <c r="BE102" s="62">
        <f t="shared" si="77"/>
        <v>49.807400722021661</v>
      </c>
      <c r="BF102" s="62">
        <f t="shared" si="77"/>
        <v>49.375776173285196</v>
      </c>
      <c r="BG102" s="62">
        <f t="shared" si="77"/>
        <v>49.375776173285196</v>
      </c>
      <c r="BH102" s="62">
        <f t="shared" si="77"/>
        <v>49.375776173285196</v>
      </c>
      <c r="BI102" s="62">
        <f t="shared" si="77"/>
        <v>49.375776173285196</v>
      </c>
      <c r="BJ102" s="62">
        <f t="shared" si="77"/>
        <v>49.375776173285196</v>
      </c>
      <c r="BK102" s="62">
        <f t="shared" si="77"/>
        <v>49.375776173285196</v>
      </c>
      <c r="BL102" s="62">
        <f t="shared" si="77"/>
        <v>49.375776173285196</v>
      </c>
      <c r="BM102" s="62">
        <f t="shared" si="77"/>
        <v>48.974981949458481</v>
      </c>
      <c r="BN102" s="62">
        <f t="shared" si="77"/>
        <v>48.974981949458481</v>
      </c>
      <c r="BO102" s="62">
        <f t="shared" si="77"/>
        <v>48.974981949458481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0</v>
      </c>
      <c r="AZ106" s="183">
        <f>IF(AZ60&gt;0,HLOOKUP(AZ60,[1]Trav!$C$11:$O$31,$AU$105),0)</f>
        <v>0</v>
      </c>
      <c r="BA106" s="183">
        <f>IF(BA60&gt;0,HLOOKUP(BA60,[1]Trav!$C$11:$O$31,$AU$105),0)</f>
        <v>0</v>
      </c>
      <c r="BB106" s="183">
        <f>IF(BB60&gt;0,HLOOKUP(BB60,[1]Trav!$C$11:$O$31,$AU$105),0)</f>
        <v>0</v>
      </c>
      <c r="BC106" s="183">
        <f>IF(BC60&gt;0,HLOOKUP(BC60,[1]Trav!$C$11:$O$31,$AU$105),0)</f>
        <v>0</v>
      </c>
      <c r="BD106" s="183">
        <f>IF(BD60&gt;0,HLOOKUP(BD60,[1]Trav!$C$11:$O$31,$AU$105),0)</f>
        <v>0</v>
      </c>
      <c r="BE106" s="183">
        <f>IF(BE60&gt;0,HLOOKUP(BE60,[1]Trav!$C$11:$O$31,$AU$105),0)</f>
        <v>0</v>
      </c>
      <c r="BF106" s="183">
        <f>IF(BF60&gt;0,HLOOKUP(BF60,[1]Trav!$C$11:$O$31,$AU$105),0)</f>
        <v>0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0</v>
      </c>
      <c r="BN106" s="183">
        <f>IF(BN60&gt;0,HLOOKUP(BN60,[1]Trav!$C$11:$O$31,$AU$105),0)</f>
        <v>0</v>
      </c>
      <c r="BO106" s="183">
        <f>IF(BO60&gt;0,HLOOKUP(BO60,[1]Trav!$C$11:$O$31,$AU$105),0)</f>
        <v>0</v>
      </c>
      <c r="BP106" s="183">
        <f>IF(BP60&gt;0,HLOOKUP(BP60,[1]Trav!$C$11:$O$31,$AU$105),0)</f>
        <v>0</v>
      </c>
      <c r="BQ106" s="183">
        <f>IF(BQ60&gt;0,HLOOKUP(BQ60,[1]Trav!$C$11:$O$31,$AU$105),0)</f>
        <v>0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0</v>
      </c>
      <c r="BA107" s="183">
        <f>IF(BA61&gt;0,HLOOKUP(BA61,[1]Trav!$C$11:$O$31,$AU$105),0)</f>
        <v>0</v>
      </c>
      <c r="BB107" s="183">
        <f>IF(BB61&gt;0,HLOOKUP(BB61,[1]Trav!$C$11:$O$31,$AU$105),0)</f>
        <v>0</v>
      </c>
      <c r="BC107" s="183">
        <f>IF(BC61&gt;0,HLOOKUP(BC61,[1]Trav!$C$11:$O$31,$AU$105),0)</f>
        <v>0</v>
      </c>
      <c r="BD107" s="183">
        <f>IF(BD61&gt;0,HLOOKUP(BD61,[1]Trav!$C$11:$O$31,$AU$105),0)</f>
        <v>0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275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0</v>
      </c>
      <c r="AY108" s="183">
        <f>IF(AY62&gt;0,HLOOKUP(AY62,[1]Trav!$C$11:$O$31,$AU$105),0)</f>
        <v>0</v>
      </c>
      <c r="AZ108" s="183">
        <f>IF(AZ62&gt;0,HLOOKUP(AZ62,[1]Trav!$C$11:$O$31,$AU$105),0)</f>
        <v>0</v>
      </c>
      <c r="BA108" s="183">
        <f>IF(BA62&gt;0,HLOOKUP(BA62,[1]Trav!$C$11:$O$31,$AU$105),0)</f>
        <v>0</v>
      </c>
      <c r="BB108" s="183">
        <f>IF(BB62&gt;0,HLOOKUP(BB62,[1]Trav!$C$11:$O$31,$AU$105),0)</f>
        <v>0</v>
      </c>
      <c r="BC108" s="183">
        <f>IF(BC62&gt;0,HLOOKUP(BC62,[1]Trav!$C$11:$O$31,$AU$105),0)</f>
        <v>0</v>
      </c>
      <c r="BD108" s="183">
        <f>IF(BD62&gt;0,HLOOKUP(BD62,[1]Trav!$C$11:$O$31,$AU$105),0)</f>
        <v>0</v>
      </c>
      <c r="BE108" s="183">
        <f>IF(BE62&gt;0,HLOOKUP(BE62,[1]Trav!$C$11:$O$31,$AU$105),0)</f>
        <v>0</v>
      </c>
      <c r="BF108" s="183">
        <f>IF(BF62&gt;0,HLOOKUP(BF62,[1]Trav!$C$11:$O$31,$AU$105),0)</f>
        <v>0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0</v>
      </c>
      <c r="BL108" s="183">
        <f>IF(BL62&gt;0,HLOOKUP(BL62,[1]Trav!$C$11:$O$31,$AU$105),0)</f>
        <v>0</v>
      </c>
      <c r="BM108" s="183">
        <f>IF(BM62&gt;0,HLOOKUP(BM62,[1]Trav!$C$11:$O$31,$AU$105),0)</f>
        <v>0</v>
      </c>
      <c r="BN108" s="183">
        <f>IF(BN62&gt;0,HLOOKUP(BN62,[1]Trav!$C$11:$O$31,$AU$105),0)</f>
        <v>0</v>
      </c>
      <c r="BO108" s="183">
        <f>IF(BO62&gt;0,HLOOKUP(BO62,[1]Trav!$C$11:$O$31,$AU$105),0)</f>
        <v>0</v>
      </c>
      <c r="BP108" s="183">
        <f>IF(BP62&gt;0,HLOOKUP(BP62,[1]Trav!$C$11:$O$31,$AU$105),0)</f>
        <v>0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0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0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0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9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0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0</v>
      </c>
      <c r="AY117" s="168">
        <f t="shared" si="83"/>
        <v>0</v>
      </c>
      <c r="AZ117" s="168">
        <f t="shared" si="83"/>
        <v>0</v>
      </c>
      <c r="BA117" s="168">
        <f t="shared" si="83"/>
        <v>0</v>
      </c>
      <c r="BB117" s="168">
        <f t="shared" si="83"/>
        <v>0</v>
      </c>
      <c r="BC117" s="168">
        <f t="shared" si="83"/>
        <v>0</v>
      </c>
      <c r="BD117" s="168">
        <f t="shared" si="83"/>
        <v>0</v>
      </c>
      <c r="BE117" s="168">
        <f t="shared" si="83"/>
        <v>0</v>
      </c>
      <c r="BF117" s="168">
        <f t="shared" si="83"/>
        <v>0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0</v>
      </c>
      <c r="BL117" s="168">
        <f t="shared" si="83"/>
        <v>0</v>
      </c>
      <c r="BM117" s="168">
        <f t="shared" si="83"/>
        <v>0</v>
      </c>
      <c r="BN117" s="168">
        <f t="shared" si="83"/>
        <v>0</v>
      </c>
      <c r="BO117" s="168">
        <f t="shared" si="83"/>
        <v>0</v>
      </c>
      <c r="BP117" s="168">
        <f t="shared" si="83"/>
        <v>0</v>
      </c>
      <c r="BQ117" s="168">
        <f t="shared" si="83"/>
        <v>0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3538.6595306859199</v>
      </c>
      <c r="D118" s="197">
        <f>B118/Troupeau!$B$17</f>
        <v>14.502702994614426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3538.6595306859199</v>
      </c>
    </row>
    <row r="123" spans="1:132" x14ac:dyDescent="0.25">
      <c r="A123" s="2" t="s">
        <v>891</v>
      </c>
      <c r="B123" s="30">
        <f>B108</f>
        <v>275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0</v>
      </c>
    </row>
    <row r="126" spans="1:132" x14ac:dyDescent="0.25">
      <c r="A126" s="2" t="s">
        <v>907</v>
      </c>
      <c r="B126" s="30">
        <f>B114+B115+B116</f>
        <v>9</v>
      </c>
    </row>
    <row r="128" spans="1:132" x14ac:dyDescent="0.25">
      <c r="A128" s="2" t="s">
        <v>908</v>
      </c>
      <c r="B128" s="196">
        <f>SUM(B122:B126)</f>
        <v>4422.6595306859199</v>
      </c>
    </row>
    <row r="129" spans="1:2" x14ac:dyDescent="0.25">
      <c r="A129" s="2" t="s">
        <v>909</v>
      </c>
      <c r="B129" s="30">
        <f>IF(Scénario!K129=1,Travail!F77+Travail!F86,F86)</f>
        <v>0</v>
      </c>
    </row>
    <row r="130" spans="1:2" x14ac:dyDescent="0.25">
      <c r="A130" s="2" t="s">
        <v>910</v>
      </c>
      <c r="B130" s="196">
        <f>ROUND((B128-B129)/(Scénario!K4+Scénario!K6),0)</f>
        <v>2211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2.06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17.78</v>
      </c>
      <c r="AA38" s="14" t="s">
        <v>1011</v>
      </c>
      <c r="AB38" s="168">
        <f>IF(Z39&gt;25, 25,Z39)</f>
        <v>17.78</v>
      </c>
      <c r="AC38" s="168">
        <f>AC40+AC36</f>
        <v>328</v>
      </c>
      <c r="AD38" s="168">
        <f>AB38*AC38</f>
        <v>5831.84</v>
      </c>
      <c r="AE38" s="278">
        <f>IF($AJ$40=0,AB38*$AC$40,AD38*$AJ$40/100)</f>
        <v>5248.6559999999999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17.78</v>
      </c>
      <c r="AA39" s="14" t="s">
        <v>1014</v>
      </c>
      <c r="AB39" s="168">
        <f>IF(Z39&gt;50,25,IF(Z39&gt;25,Z39-25,0))</f>
        <v>0</v>
      </c>
      <c r="AC39" s="168">
        <f>AC40+0.66*AC36</f>
        <v>240.28</v>
      </c>
      <c r="AD39" s="168">
        <f t="shared" ref="AD39:AD40" si="21">AB39*AC39</f>
        <v>0</v>
      </c>
      <c r="AE39" s="278">
        <f>IF($AJ$40=0,AB39*$AC$40,AD39*$AJ$40/100)</f>
        <v>0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278">
        <f>IF($AJ$40=0,AB40*$AC$40,AD40*$AJ$40/100)</f>
        <v>0</v>
      </c>
      <c r="AF40" s="276"/>
      <c r="AG40" s="276"/>
      <c r="AH40" s="276"/>
      <c r="AI40" s="280" t="s">
        <v>1449</v>
      </c>
      <c r="AJ40" s="278">
        <f>IF(AJ36&lt;=AJ38,100,IF(AJ36&lt;=AJ39,90,0))</f>
        <v>90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5831.84</v>
      </c>
      <c r="AE41" s="281">
        <f>ROUND(SUM(AE38:AE40)*T25,0)</f>
        <v>5249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17.78</v>
      </c>
      <c r="C42" s="210">
        <f>[1]Eco!$B$24</f>
        <v>97</v>
      </c>
      <c r="J42" s="168">
        <f>B42*C42</f>
        <v>1724.66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17.78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871.22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17.78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1191.26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5249</v>
      </c>
      <c r="K45" s="168"/>
      <c r="L45" s="168"/>
      <c r="M45" s="168"/>
      <c r="N45" s="168"/>
      <c r="O45" s="205"/>
      <c r="U45" s="14" t="s">
        <v>1025</v>
      </c>
      <c r="V45" s="168">
        <f>S55</f>
        <v>0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0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17.78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88980.34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0</v>
      </c>
      <c r="AZ48" s="216">
        <f>IF(CdTrp1!F76=1,1,IF(CdTrp1!F76=2,2,IF(CdTrp1!F76=3,2,0)))</f>
        <v>0</v>
      </c>
      <c r="BA48" s="216">
        <f>IF(CdTrp1!G76=1,1,IF(CdTrp1!G76=2,2,IF(CdTrp1!G76=3,2,0)))</f>
        <v>0</v>
      </c>
      <c r="BB48" s="216">
        <f>IF(CdTrp1!H76=1,1,IF(CdTrp1!H76=2,2,IF(CdTrp1!H76=3,2,0)))</f>
        <v>0</v>
      </c>
      <c r="BC48" s="216">
        <f>IF(CdTrp1!I76=1,1,IF(CdTrp1!I76=2,2,IF(CdTrp1!I76=3,2,0)))</f>
        <v>0</v>
      </c>
      <c r="BD48" s="216">
        <f>IF(CdTrp1!J76=1,1,IF(CdTrp1!J76=2,2,IF(CdTrp1!J76=3,2,0)))</f>
        <v>0</v>
      </c>
      <c r="BE48" s="216">
        <f>IF(CdTrp1!K76=1,1,IF(CdTrp1!K76=2,2,IF(CdTrp1!K76=3,2,0)))</f>
        <v>0</v>
      </c>
      <c r="BF48" s="216">
        <f>IF(CdTrp1!L76=1,1,IF(CdTrp1!L76=2,2,IF(CdTrp1!L76=3,2,0)))</f>
        <v>0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0</v>
      </c>
      <c r="BN48" s="216">
        <f>IF(CdTrp1!T76=1,1,IF(CdTrp1!T76=2,2,IF(CdTrp1!T76=3,2,0)))</f>
        <v>0</v>
      </c>
      <c r="BO48" s="216">
        <f>IF(CdTrp1!U76=1,1,IF(CdTrp1!U76=2,2,IF(CdTrp1!U76=3,2,0)))</f>
        <v>0</v>
      </c>
      <c r="BP48" s="216">
        <f>IF(CdTrp1!V76=1,1,IF(CdTrp1!V76=2,2,IF(CdTrp1!V76=3,2,0)))</f>
        <v>0</v>
      </c>
      <c r="BQ48" s="216">
        <f>IF(CdTrp1!W76=1,1,IF(CdTrp1!W76=2,2,IF(CdTrp1!W76=3,2,0)))</f>
        <v>0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0</v>
      </c>
      <c r="AY49" s="216">
        <f>IF(CdTrp1!E77=1,1,IF(CdTrp1!E77=2,2,IF(CdTrp1!E77=3,2,0)))</f>
        <v>0</v>
      </c>
      <c r="AZ49" s="216">
        <f>IF(CdTrp1!F77=1,1,IF(CdTrp1!F77=2,2,IF(CdTrp1!F77=3,2,0)))</f>
        <v>0</v>
      </c>
      <c r="BA49" s="216">
        <f>IF(CdTrp1!G77=1,1,IF(CdTrp1!G77=2,2,IF(CdTrp1!G77=3,2,0)))</f>
        <v>0</v>
      </c>
      <c r="BB49" s="216">
        <f>IF(CdTrp1!H77=1,1,IF(CdTrp1!H77=2,2,IF(CdTrp1!H77=3,2,0)))</f>
        <v>0</v>
      </c>
      <c r="BC49" s="216">
        <f>IF(CdTrp1!I77=1,1,IF(CdTrp1!I77=2,2,IF(CdTrp1!I77=3,2,0)))</f>
        <v>0</v>
      </c>
      <c r="BD49" s="216">
        <f>IF(CdTrp1!J77=1,1,IF(CdTrp1!J77=2,2,IF(CdTrp1!J77=3,2,0)))</f>
        <v>0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0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0</v>
      </c>
      <c r="AY50" s="216">
        <f>IF(CdTrp1!E78=1,1,IF(CdTrp1!E78=2,2,IF(CdTrp1!E78=3,2,0)))</f>
        <v>0</v>
      </c>
      <c r="AZ50" s="216">
        <f>IF(CdTrp1!F78=1,1,IF(CdTrp1!F78=2,2,IF(CdTrp1!F78=3,2,0)))</f>
        <v>0</v>
      </c>
      <c r="BA50" s="216">
        <f>IF(CdTrp1!G78=1,1,IF(CdTrp1!G78=2,2,IF(CdTrp1!G78=3,2,0)))</f>
        <v>0</v>
      </c>
      <c r="BB50" s="216">
        <f>IF(CdTrp1!H78=1,1,IF(CdTrp1!H78=2,2,IF(CdTrp1!H78=3,2,0)))</f>
        <v>0</v>
      </c>
      <c r="BC50" s="216">
        <f>IF(CdTrp1!I78=1,1,IF(CdTrp1!I78=2,2,IF(CdTrp1!I78=3,2,0)))</f>
        <v>0</v>
      </c>
      <c r="BD50" s="216">
        <f>IF(CdTrp1!J78=1,1,IF(CdTrp1!J78=2,2,IF(CdTrp1!J78=3,2,0)))</f>
        <v>0</v>
      </c>
      <c r="BE50" s="216">
        <f>IF(CdTrp1!K78=1,1,IF(CdTrp1!K78=2,2,IF(CdTrp1!K78=3,2,0)))</f>
        <v>0</v>
      </c>
      <c r="BF50" s="216">
        <f>IF(CdTrp1!L78=1,1,IF(CdTrp1!L78=2,2,IF(CdTrp1!L78=3,2,0)))</f>
        <v>0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0</v>
      </c>
      <c r="BL50" s="216">
        <f>IF(CdTrp1!R78=1,1,IF(CdTrp1!R78=2,2,IF(CdTrp1!R78=3,2,0)))</f>
        <v>0</v>
      </c>
      <c r="BM50" s="216">
        <f>IF(CdTrp1!S78=1,1,IF(CdTrp1!S78=2,2,IF(CdTrp1!S78=3,2,0)))</f>
        <v>0</v>
      </c>
      <c r="BN50" s="216">
        <f>IF(CdTrp1!T78=1,1,IF(CdTrp1!T78=2,2,IF(CdTrp1!T78=3,2,0)))</f>
        <v>0</v>
      </c>
      <c r="BO50" s="216">
        <f>IF(CdTrp1!U78=1,1,IF(CdTrp1!U78=2,2,IF(CdTrp1!U78=3,2,0)))</f>
        <v>0</v>
      </c>
      <c r="BP50" s="216">
        <f>IF(CdTrp1!V78=1,1,IF(CdTrp1!V78=2,2,IF(CdTrp1!V78=3,2,0)))</f>
        <v>0</v>
      </c>
      <c r="BQ50" s="216">
        <f>IF(CdTrp1!W78=1,1,IF(CdTrp1!W78=2,2,IF(CdTrp1!W78=3,2,0)))</f>
        <v>0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0</v>
      </c>
      <c r="BB51" s="216">
        <f>IF(CdTrp1!H79=1,1,IF(CdTrp1!H79=2,2,IF(CdTrp1!H79=3,2,0)))</f>
        <v>0</v>
      </c>
      <c r="BC51" s="216">
        <f>IF(CdTrp1!I79=1,1,IF(CdTrp1!I79=2,2,IF(CdTrp1!I79=3,2,0)))</f>
        <v>0</v>
      </c>
      <c r="BD51" s="216">
        <f>IF(CdTrp1!J79=1,1,IF(CdTrp1!J79=2,2,IF(CdTrp1!J79=3,2,0)))</f>
        <v>0</v>
      </c>
      <c r="BE51" s="216">
        <f>IF(CdTrp1!K79=1,1,IF(CdTrp1!K79=2,2,IF(CdTrp1!K79=3,2,0)))</f>
        <v>0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0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0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92.917500000000004</v>
      </c>
      <c r="C118" s="183">
        <f>IF(Scénario!$K$12="BV",[1]Eco!$B$78,IF(Scénario!$K$12="BL",[1]Eco!$B$77,[1]Eco!$B$76))</f>
        <v>223</v>
      </c>
      <c r="J118" s="168">
        <f>B118*C118</f>
        <v>20720.602500000001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55.326549780839073</v>
      </c>
      <c r="C119" s="183">
        <f>[1]Eco!$B$79</f>
        <v>80</v>
      </c>
      <c r="J119" s="168">
        <f>B119*C119</f>
        <v>4426.1239824671256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0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0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15.5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1050.125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1809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0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48024.751482467131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15.5</v>
      </c>
      <c r="X154" t="s">
        <v>50</v>
      </c>
      <c r="Y154" s="168">
        <f>W154-Scénario!K29</f>
        <v>9</v>
      </c>
      <c r="Z154" s="168">
        <f>Y154</f>
        <v>9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9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270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0</v>
      </c>
      <c r="T164" s="168">
        <f>VLOOKUP($R164,[1]MEP!$A$4:$M$300,13)</f>
        <v>2</v>
      </c>
      <c r="U164" s="168">
        <f>IF($T164&gt;0,$S164,0)</f>
        <v>0</v>
      </c>
      <c r="V164" s="168">
        <f>IF($T164&gt;1,$S164,0)</f>
        <v>0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0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0</v>
      </c>
      <c r="T165" s="168">
        <f>VLOOKUP(R165,[1]MEP!$A$4:$M$300,13)</f>
        <v>1</v>
      </c>
      <c r="U165" s="168">
        <f t="shared" ref="U165:U207" si="72">IF($T165&gt;0,$S165,0)</f>
        <v>0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0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0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0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0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0</v>
      </c>
      <c r="K167" s="168"/>
      <c r="L167" s="168"/>
      <c r="M167" s="168"/>
      <c r="N167" s="168"/>
      <c r="Q167">
        <v>4</v>
      </c>
      <c r="R167" s="168">
        <f>'Alim -Surf'!Q10</f>
        <v>300</v>
      </c>
      <c r="S167" s="168">
        <f>'Alim -Surf'!R10</f>
        <v>3.5</v>
      </c>
      <c r="T167" s="168">
        <f>VLOOKUP(R167,[1]MEP!$A$4:$M$300,13)</f>
        <v>2</v>
      </c>
      <c r="U167" s="168">
        <f t="shared" si="72"/>
        <v>3.5</v>
      </c>
      <c r="V167" s="168">
        <f t="shared" si="73"/>
        <v>3.5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3.5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0</v>
      </c>
      <c r="AJ167" s="168">
        <f t="shared" si="82"/>
        <v>3.5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299</v>
      </c>
      <c r="S168" s="168">
        <f>'Alim -Surf'!R11</f>
        <v>4.5</v>
      </c>
      <c r="T168" s="168">
        <f>VLOOKUP(R168,[1]MEP!$A$4:$M$300,13)</f>
        <v>2</v>
      </c>
      <c r="U168" s="168">
        <f t="shared" si="72"/>
        <v>4.5</v>
      </c>
      <c r="V168" s="168">
        <f t="shared" si="73"/>
        <v>4.5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4.5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4.5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7</v>
      </c>
      <c r="S169" s="168">
        <f>'Alim -Surf'!R12</f>
        <v>5</v>
      </c>
      <c r="T169" s="168">
        <f>VLOOKUP(R169,[1]MEP!$A$4:$M$300,13)</f>
        <v>2</v>
      </c>
      <c r="U169" s="168">
        <f t="shared" si="72"/>
        <v>5</v>
      </c>
      <c r="V169" s="168">
        <f t="shared" si="73"/>
        <v>5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5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5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37953.699999999997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3001.8885175328687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1501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-2998.1114824671313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-1499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15.5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0</v>
      </c>
      <c r="AJ228" s="62">
        <f t="shared" si="86"/>
        <v>15.5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0</v>
      </c>
      <c r="U234" t="s">
        <v>1139</v>
      </c>
      <c r="V234" s="168"/>
      <c r="W234" s="168">
        <f>[1]Protect!$B$4</f>
        <v>6</v>
      </c>
      <c r="X234" s="16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2</v>
      </c>
      <c r="X245" s="168">
        <f>ROUND((([1]Protect!$B$5/[1]Protect!$B$11)+[1]Protect!$B$8)*T245,0)</f>
        <v>1809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1154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1155</v>
      </c>
      <c r="X248" s="168">
        <f>SUM(X245:X247)</f>
        <v>1809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0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0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1</v>
      </c>
      <c r="U256" s="168">
        <f>IF(T256=0,0,[1]Protect!$B76)</f>
        <v>7500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0</v>
      </c>
      <c r="U257" s="168">
        <f>IF(T257=0,0,[1]Protect!$B77)</f>
        <v>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0</v>
      </c>
      <c r="U258" s="168">
        <f>IF(T258=0,0,[1]Protect!$B78)</f>
        <v>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0</v>
      </c>
      <c r="U272" s="168"/>
      <c r="V272" s="168"/>
      <c r="W272" s="168">
        <f>W234</f>
        <v>6</v>
      </c>
      <c r="X272" s="168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Z2_OL_T1_s5</v>
      </c>
      <c r="D1" s="252" t="str">
        <f>CONCATENATE(C1,"_corr")</f>
        <v>Z2_OL_T1_s5_corr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573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574</v>
      </c>
      <c r="C25" s="172">
        <f>Scénario!K56</f>
        <v>0</v>
      </c>
      <c r="D25" s="172">
        <f t="shared" si="0"/>
        <v>0</v>
      </c>
    </row>
    <row r="26" spans="2:5" x14ac:dyDescent="0.25">
      <c r="B26" s="14" t="s">
        <v>577</v>
      </c>
      <c r="C26" s="172" t="str">
        <f>Scénario!K57</f>
        <v>1. 1 visite par semaine</v>
      </c>
      <c r="D26" s="172" t="str">
        <f t="shared" si="0"/>
        <v>1. 1 visite par semaine</v>
      </c>
    </row>
    <row r="27" spans="2:5" x14ac:dyDescent="0.25">
      <c r="B27" s="14" t="s">
        <v>580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582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5</v>
      </c>
      <c r="D51" s="172">
        <f t="shared" si="0"/>
        <v>5</v>
      </c>
      <c r="E51" s="14"/>
    </row>
    <row r="52" spans="1:132" x14ac:dyDescent="0.25">
      <c r="B52" s="19" t="s">
        <v>603</v>
      </c>
      <c r="C52" s="172">
        <f>Scénario!K84</f>
        <v>1</v>
      </c>
      <c r="D52" s="172">
        <f t="shared" si="0"/>
        <v>1</v>
      </c>
      <c r="E52" s="14"/>
    </row>
    <row r="53" spans="1:132" x14ac:dyDescent="0.25">
      <c r="B53" s="14" t="s">
        <v>614</v>
      </c>
      <c r="C53" s="172">
        <f>Scénario!K88</f>
        <v>0</v>
      </c>
      <c r="D53" s="172">
        <f t="shared" si="0"/>
        <v>0</v>
      </c>
      <c r="E53" s="14"/>
    </row>
    <row r="54" spans="1:132" x14ac:dyDescent="0.25">
      <c r="B54" s="14" t="s">
        <v>631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0</v>
      </c>
      <c r="D61" s="172">
        <f t="shared" si="0"/>
        <v>0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15.5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0</v>
      </c>
      <c r="D98" s="168">
        <f>C98</f>
        <v>0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3</v>
      </c>
      <c r="AZ98" s="168">
        <f>IF(CdTrp1!F52=1,3,IF(CdTrp1!F52=0.5,2,IF(CdTrp1!F52=0,1,0)))</f>
        <v>3</v>
      </c>
      <c r="BA98" s="168">
        <f>IF(CdTrp1!G52=1,3,IF(CdTrp1!G52=0.5,2,IF(CdTrp1!G52=0,1,0)))</f>
        <v>3</v>
      </c>
      <c r="BB98" s="168">
        <f>IF(CdTrp1!H52=1,3,IF(CdTrp1!H52=0.5,2,IF(CdTrp1!H52=0,1,0)))</f>
        <v>3</v>
      </c>
      <c r="BC98" s="168">
        <f>IF(CdTrp1!I52=1,3,IF(CdTrp1!I52=0.5,2,IF(CdTrp1!I52=0,1,0)))</f>
        <v>3</v>
      </c>
      <c r="BD98" s="168">
        <f>IF(CdTrp1!J52=1,3,IF(CdTrp1!J52=0.5,2,IF(CdTrp1!J52=0,1,0)))</f>
        <v>3</v>
      </c>
      <c r="BE98" s="168">
        <f>IF(CdTrp1!K52=1,3,IF(CdTrp1!K52=0.5,2,IF(CdTrp1!K52=0,1,0)))</f>
        <v>3</v>
      </c>
      <c r="BF98" s="168">
        <f>IF(CdTrp1!L52=1,3,IF(CdTrp1!L52=0.5,2,IF(CdTrp1!L52=0,1,0)))</f>
        <v>3</v>
      </c>
      <c r="BG98" s="168">
        <f>IF(CdTrp1!M52=1,3,IF(CdTrp1!M52=0.5,2,IF(CdTrp1!M52=0,1,0)))</f>
        <v>3</v>
      </c>
      <c r="BH98" s="168">
        <f>IF(CdTrp1!N52=1,3,IF(CdTrp1!N52=0.5,2,IF(CdTrp1!N52=0,1,0)))</f>
        <v>3</v>
      </c>
      <c r="BI98" s="168">
        <f>IF(CdTrp1!O52=1,3,IF(CdTrp1!O52=0.5,2,IF(CdTrp1!O52=0,1,0)))</f>
        <v>3</v>
      </c>
      <c r="BJ98" s="168">
        <f>IF(CdTrp1!P52=1,3,IF(CdTrp1!P52=0.5,2,IF(CdTrp1!P52=0,1,0)))</f>
        <v>3</v>
      </c>
      <c r="BK98" s="168">
        <f>IF(CdTrp1!Q52=1,3,IF(CdTrp1!Q52=0.5,2,IF(CdTrp1!Q52=0,1,0)))</f>
        <v>3</v>
      </c>
      <c r="BL98" s="168">
        <f>IF(CdTrp1!R52=1,3,IF(CdTrp1!R52=0.5,2,IF(CdTrp1!R52=0,1,0)))</f>
        <v>3</v>
      </c>
      <c r="BM98" s="168">
        <f>IF(CdTrp1!S52=1,3,IF(CdTrp1!S52=0.5,2,IF(CdTrp1!S52=0,1,0)))</f>
        <v>3</v>
      </c>
      <c r="BN98" s="168">
        <f>IF(CdTrp1!T52=1,3,IF(CdTrp1!T52=0.5,2,IF(CdTrp1!T52=0,1,0)))</f>
        <v>3</v>
      </c>
      <c r="BO98" s="168">
        <f>IF(CdTrp1!U52=1,3,IF(CdTrp1!U52=0.5,2,IF(CdTrp1!U52=0,1,0)))</f>
        <v>3</v>
      </c>
      <c r="BP98" s="168">
        <f>IF(CdTrp1!V52=1,3,IF(CdTrp1!V52=0.5,2,IF(CdTrp1!V52=0,1,0)))</f>
        <v>3</v>
      </c>
      <c r="BQ98" s="168">
        <f>IF(CdTrp1!W52=1,3,IF(CdTrp1!W52=0.5,2,IF(CdTrp1!W52=0,1,0)))</f>
        <v>3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3</v>
      </c>
      <c r="BA99" s="168">
        <f>IF(CdTrp1!G53=1,3,IF(CdTrp1!G53=0.5,2,IF(CdTrp1!G53=0,1,0)))</f>
        <v>3</v>
      </c>
      <c r="BB99" s="168">
        <f>IF(CdTrp1!H53=1,3,IF(CdTrp1!H53=0.5,2,IF(CdTrp1!H53=0,1,0)))</f>
        <v>3</v>
      </c>
      <c r="BC99" s="168">
        <f>IF(CdTrp1!I53=1,3,IF(CdTrp1!I53=0.5,2,IF(CdTrp1!I53=0,1,0)))</f>
        <v>3</v>
      </c>
      <c r="BD99" s="168">
        <f>IF(CdTrp1!J53=1,3,IF(CdTrp1!J53=0.5,2,IF(CdTrp1!J53=0,1,0)))</f>
        <v>3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3</v>
      </c>
      <c r="AY100" s="168">
        <f>IF(CdTrp1!E54=1,3,IF(CdTrp1!E54=0.5,2,IF(CdTrp1!E54=0,1,0)))</f>
        <v>3</v>
      </c>
      <c r="AZ100" s="168">
        <f>IF(CdTrp1!F54=1,3,IF(CdTrp1!F54=0.5,2,IF(CdTrp1!F54=0,1,0)))</f>
        <v>3</v>
      </c>
      <c r="BA100" s="168">
        <f>IF(CdTrp1!G54=1,3,IF(CdTrp1!G54=0.5,2,IF(CdTrp1!G54=0,1,0)))</f>
        <v>3</v>
      </c>
      <c r="BB100" s="168">
        <f>IF(CdTrp1!H54=1,3,IF(CdTrp1!H54=0.5,2,IF(CdTrp1!H54=0,1,0)))</f>
        <v>3</v>
      </c>
      <c r="BC100" s="168">
        <f>IF(CdTrp1!I54=1,3,IF(CdTrp1!I54=0.5,2,IF(CdTrp1!I54=0,1,0)))</f>
        <v>3</v>
      </c>
      <c r="BD100" s="168">
        <f>IF(CdTrp1!J54=1,3,IF(CdTrp1!J54=0.5,2,IF(CdTrp1!J54=0,1,0)))</f>
        <v>3</v>
      </c>
      <c r="BE100" s="168">
        <f>IF(CdTrp1!K54=1,3,IF(CdTrp1!K54=0.5,2,IF(CdTrp1!K54=0,1,0)))</f>
        <v>3</v>
      </c>
      <c r="BF100" s="168">
        <f>IF(CdTrp1!L54=1,3,IF(CdTrp1!L54=0.5,2,IF(CdTrp1!L54=0,1,0)))</f>
        <v>3</v>
      </c>
      <c r="BG100" s="168">
        <f>IF(CdTrp1!M54=1,3,IF(CdTrp1!M54=0.5,2,IF(CdTrp1!M54=0,1,0)))</f>
        <v>3</v>
      </c>
      <c r="BH100" s="168">
        <f>IF(CdTrp1!N54=1,3,IF(CdTrp1!N54=0.5,2,IF(CdTrp1!N54=0,1,0)))</f>
        <v>3</v>
      </c>
      <c r="BI100" s="168">
        <f>IF(CdTrp1!O54=1,3,IF(CdTrp1!O54=0.5,2,IF(CdTrp1!O54=0,1,0)))</f>
        <v>3</v>
      </c>
      <c r="BJ100" s="168">
        <f>IF(CdTrp1!P54=1,3,IF(CdTrp1!P54=0.5,2,IF(CdTrp1!P54=0,1,0)))</f>
        <v>3</v>
      </c>
      <c r="BK100" s="168">
        <f>IF(CdTrp1!Q54=1,3,IF(CdTrp1!Q54=0.5,2,IF(CdTrp1!Q54=0,1,0)))</f>
        <v>3</v>
      </c>
      <c r="BL100" s="168">
        <f>IF(CdTrp1!R54=1,3,IF(CdTrp1!R54=0.5,2,IF(CdTrp1!R54=0,1,0)))</f>
        <v>3</v>
      </c>
      <c r="BM100" s="168">
        <f>IF(CdTrp1!S54=1,3,IF(CdTrp1!S54=0.5,2,IF(CdTrp1!S54=0,1,0)))</f>
        <v>3</v>
      </c>
      <c r="BN100" s="168">
        <f>IF(CdTrp1!T54=1,3,IF(CdTrp1!T54=0.5,2,IF(CdTrp1!T54=0,1,0)))</f>
        <v>3</v>
      </c>
      <c r="BO100" s="168">
        <f>IF(CdTrp1!U54=1,3,IF(CdTrp1!U54=0.5,2,IF(CdTrp1!U54=0,1,0)))</f>
        <v>3</v>
      </c>
      <c r="BP100" s="168">
        <f>IF(CdTrp1!V54=1,3,IF(CdTrp1!V54=0.5,2,IF(CdTrp1!V54=0,1,0)))</f>
        <v>3</v>
      </c>
      <c r="BQ100" s="168">
        <f>IF(CdTrp1!W54=1,3,IF(CdTrp1!W54=0.5,2,IF(CdTrp1!W54=0,1,0)))</f>
        <v>3</v>
      </c>
      <c r="BR100" s="168">
        <f>IF(CdTrp1!X54=1,3,IF(CdTrp1!X54=0.5,2,IF(CdTrp1!X54=0,1,0)))</f>
        <v>3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0</v>
      </c>
      <c r="D101" s="168">
        <f t="shared" si="25"/>
        <v>0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0</v>
      </c>
      <c r="D102" s="168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0</v>
      </c>
      <c r="D105" s="168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0</v>
      </c>
      <c r="D106" s="168">
        <f t="shared" si="25"/>
        <v>0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0</v>
      </c>
      <c r="D109" s="168">
        <f t="shared" si="25"/>
        <v>0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0</v>
      </c>
      <c r="AZ109" s="168">
        <f>IF(CdTrp1!F76=1,1,IF(CdTrp1!F76=2,2,IF(CdTrp1!F76=3,2,IF(CdTrp1!F76=4,4,0))))</f>
        <v>0</v>
      </c>
      <c r="BA109" s="168">
        <f>IF(CdTrp1!G76=1,1,IF(CdTrp1!G76=2,2,IF(CdTrp1!G76=3,2,IF(CdTrp1!G76=4,4,0))))</f>
        <v>0</v>
      </c>
      <c r="BB109" s="168">
        <f>IF(CdTrp1!H76=1,1,IF(CdTrp1!H76=2,2,IF(CdTrp1!H76=3,2,IF(CdTrp1!H76=4,4,0))))</f>
        <v>0</v>
      </c>
      <c r="BC109" s="168">
        <f>IF(CdTrp1!I76=1,1,IF(CdTrp1!I76=2,2,IF(CdTrp1!I76=3,2,IF(CdTrp1!I76=4,4,0))))</f>
        <v>0</v>
      </c>
      <c r="BD109" s="168">
        <f>IF(CdTrp1!J76=1,1,IF(CdTrp1!J76=2,2,IF(CdTrp1!J76=3,2,IF(CdTrp1!J76=4,4,0))))</f>
        <v>0</v>
      </c>
      <c r="BE109" s="168">
        <f>IF(CdTrp1!K76=1,1,IF(CdTrp1!K76=2,2,IF(CdTrp1!K76=3,2,IF(CdTrp1!K76=4,4,0))))</f>
        <v>0</v>
      </c>
      <c r="BF109" s="168">
        <f>IF(CdTrp1!L76=1,1,IF(CdTrp1!L76=2,2,IF(CdTrp1!L76=3,2,IF(CdTrp1!L76=4,4,0))))</f>
        <v>0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0</v>
      </c>
      <c r="BN109" s="168">
        <f>IF(CdTrp1!T76=1,1,IF(CdTrp1!T76=2,2,IF(CdTrp1!T76=3,2,IF(CdTrp1!T76=4,4,0))))</f>
        <v>0</v>
      </c>
      <c r="BO109" s="168">
        <f>IF(CdTrp1!U76=1,1,IF(CdTrp1!U76=2,2,IF(CdTrp1!U76=3,2,IF(CdTrp1!U76=4,4,0))))</f>
        <v>0</v>
      </c>
      <c r="BP109" s="168">
        <f>IF(CdTrp1!V76=1,1,IF(CdTrp1!V76=2,2,IF(CdTrp1!V76=3,2,IF(CdTrp1!V76=4,4,0))))</f>
        <v>0</v>
      </c>
      <c r="BQ109" s="168">
        <f>IF(CdTrp1!W76=1,1,IF(CdTrp1!W76=2,2,IF(CdTrp1!W76=3,2,IF(CdTrp1!W76=4,4,0))))</f>
        <v>0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0</v>
      </c>
      <c r="D110" s="168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0</v>
      </c>
      <c r="BA110" s="168">
        <f>IF(CdTrp1!G77=1,1,IF(CdTrp1!G77=2,2,IF(CdTrp1!G77=3,2,IF(CdTrp1!G77=4,4,0))))</f>
        <v>0</v>
      </c>
      <c r="BB110" s="168">
        <f>IF(CdTrp1!H77=1,1,IF(CdTrp1!H77=2,2,IF(CdTrp1!H77=3,2,IF(CdTrp1!H77=4,4,0))))</f>
        <v>0</v>
      </c>
      <c r="BC110" s="168">
        <f>IF(CdTrp1!I77=1,1,IF(CdTrp1!I77=2,2,IF(CdTrp1!I77=3,2,IF(CdTrp1!I77=4,4,0))))</f>
        <v>0</v>
      </c>
      <c r="BD110" s="168">
        <f>IF(CdTrp1!J77=1,1,IF(CdTrp1!J77=2,2,IF(CdTrp1!J77=3,2,IF(CdTrp1!J77=4,4,0))))</f>
        <v>0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0</v>
      </c>
      <c r="AY111" s="168">
        <f>IF(CdTrp1!E78=1,1,IF(CdTrp1!E78=2,2,IF(CdTrp1!E78=3,2,IF(CdTrp1!E78=4,4,0))))</f>
        <v>0</v>
      </c>
      <c r="AZ111" s="168">
        <f>IF(CdTrp1!F78=1,1,IF(CdTrp1!F78=2,2,IF(CdTrp1!F78=3,2,IF(CdTrp1!F78=4,4,0))))</f>
        <v>0</v>
      </c>
      <c r="BA111" s="168">
        <f>IF(CdTrp1!G78=1,1,IF(CdTrp1!G78=2,2,IF(CdTrp1!G78=3,2,IF(CdTrp1!G78=4,4,0))))</f>
        <v>0</v>
      </c>
      <c r="BB111" s="168">
        <f>IF(CdTrp1!H78=1,1,IF(CdTrp1!H78=2,2,IF(CdTrp1!H78=3,2,IF(CdTrp1!H78=4,4,0))))</f>
        <v>0</v>
      </c>
      <c r="BC111" s="168">
        <f>IF(CdTrp1!I78=1,1,IF(CdTrp1!I78=2,2,IF(CdTrp1!I78=3,2,IF(CdTrp1!I78=4,4,0))))</f>
        <v>0</v>
      </c>
      <c r="BD111" s="168">
        <f>IF(CdTrp1!J78=1,1,IF(CdTrp1!J78=2,2,IF(CdTrp1!J78=3,2,IF(CdTrp1!J78=4,4,0))))</f>
        <v>0</v>
      </c>
      <c r="BE111" s="168">
        <f>IF(CdTrp1!K78=1,1,IF(CdTrp1!K78=2,2,IF(CdTrp1!K78=3,2,IF(CdTrp1!K78=4,4,0))))</f>
        <v>0</v>
      </c>
      <c r="BF111" s="168">
        <f>IF(CdTrp1!L78=1,1,IF(CdTrp1!L78=2,2,IF(CdTrp1!L78=3,2,IF(CdTrp1!L78=4,4,0))))</f>
        <v>0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0</v>
      </c>
      <c r="BL111" s="168">
        <f>IF(CdTrp1!R78=1,1,IF(CdTrp1!R78=2,2,IF(CdTrp1!R78=3,2,IF(CdTrp1!R78=4,4,0))))</f>
        <v>0</v>
      </c>
      <c r="BM111" s="168">
        <f>IF(CdTrp1!S78=1,1,IF(CdTrp1!S78=2,2,IF(CdTrp1!S78=3,2,IF(CdTrp1!S78=4,4,0))))</f>
        <v>0</v>
      </c>
      <c r="BN111" s="168">
        <f>IF(CdTrp1!T78=1,1,IF(CdTrp1!T78=2,2,IF(CdTrp1!T78=3,2,IF(CdTrp1!T78=4,4,0))))</f>
        <v>0</v>
      </c>
      <c r="BO111" s="168">
        <f>IF(CdTrp1!U78=1,1,IF(CdTrp1!U78=2,2,IF(CdTrp1!U78=3,2,IF(CdTrp1!U78=4,4,0))))</f>
        <v>0</v>
      </c>
      <c r="BP111" s="168">
        <f>IF(CdTrp1!V78=1,1,IF(CdTrp1!V78=2,2,IF(CdTrp1!V78=3,2,IF(CdTrp1!V78=4,4,0))))</f>
        <v>0</v>
      </c>
      <c r="BQ111" s="168">
        <f>IF(CdTrp1!W78=1,1,IF(CdTrp1!W78=2,2,IF(CdTrp1!W78=3,2,IF(CdTrp1!W78=4,4,0))))</f>
        <v>0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0</v>
      </c>
      <c r="D122" s="168">
        <f t="shared" si="25"/>
        <v>0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0</v>
      </c>
      <c r="D125" s="168">
        <f t="shared" si="25"/>
        <v>0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0</v>
      </c>
      <c r="D128" s="168">
        <f t="shared" si="25"/>
        <v>0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0</v>
      </c>
      <c r="D133" s="259">
        <f t="shared" si="25"/>
        <v>0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 t="e">
        <f>SUM(C110:C112)/SUM(C110:C118)</f>
        <v>#DIV/0!</v>
      </c>
      <c r="D136" s="259" t="e">
        <f t="shared" si="25"/>
        <v>#DIV/0!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0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208.33180631480147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0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0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115.4825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208.4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0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 t="e">
        <f>ROUND((1 -(C173/C169))*100,1)</f>
        <v>#DIV/0!</v>
      </c>
      <c r="D174" s="260" t="e">
        <f t="shared" si="50"/>
        <v>#DIV/0!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-92.917500000000004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92.917500000000004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55.000000000000007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0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0</v>
      </c>
      <c r="D185" s="168">
        <f>C185</f>
        <v>0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1345</v>
      </c>
      <c r="C188" s="168">
        <f>'Calcul éco'!T236</f>
        <v>0</v>
      </c>
      <c r="D188" s="168">
        <f t="shared" ref="D188:D189" si="101">C188</f>
        <v>0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2</v>
      </c>
      <c r="D189" s="168">
        <f t="shared" si="101"/>
        <v>2</v>
      </c>
      <c r="AH189" s="15"/>
      <c r="AJ189" s="14" t="s">
        <v>1152</v>
      </c>
      <c r="AK189" s="30">
        <f>D189</f>
        <v>2</v>
      </c>
      <c r="AO189" s="168">
        <f>ROUND((([1]Protect!$B$5/[1]Protect!$B$11)+[1]Protect!$B$8)*AK189,0)</f>
        <v>1809</v>
      </c>
    </row>
    <row r="190" spans="1:132" x14ac:dyDescent="0.25">
      <c r="B190" s="14" t="s">
        <v>1347</v>
      </c>
      <c r="C190" s="168">
        <f>'Calcul éco'!T246*(30)</f>
        <v>0</v>
      </c>
      <c r="D190" s="168">
        <f>C190</f>
        <v>0</v>
      </c>
      <c r="AH190" s="15"/>
      <c r="AJ190" s="14" t="s">
        <v>1153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1348</v>
      </c>
      <c r="C191" s="193">
        <f>ROUND(SUM(Travail!F69:F74)/8,1)</f>
        <v>0</v>
      </c>
      <c r="D191" s="168">
        <f>C191</f>
        <v>0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1352</v>
      </c>
      <c r="C192" s="168">
        <f>(Travail!F83+Travail!F84)/8</f>
        <v>0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1809</v>
      </c>
    </row>
    <row r="193" spans="1:43" x14ac:dyDescent="0.25">
      <c r="B193" s="14" t="s">
        <v>1354</v>
      </c>
      <c r="C193" s="168">
        <f>(Travail!F75+Travail!F76+Travail!F81)/8</f>
        <v>11.625</v>
      </c>
      <c r="D193" s="168">
        <f>C193</f>
        <v>11.625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1725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871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1809</v>
      </c>
      <c r="AQ207" s="5"/>
    </row>
    <row r="208" spans="1:43" x14ac:dyDescent="0.25">
      <c r="B208" s="206" t="s">
        <v>1022</v>
      </c>
      <c r="C208" s="168">
        <f>ROUND('Calcul éco'!J44,0)</f>
        <v>1191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1809</v>
      </c>
      <c r="AQ208" s="239"/>
    </row>
    <row r="209" spans="1:43" x14ac:dyDescent="0.25">
      <c r="B209" s="19" t="s">
        <v>1024</v>
      </c>
      <c r="C209" s="168">
        <f>ROUND('Calcul éco'!J45,0)</f>
        <v>5249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1809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0</v>
      </c>
      <c r="D210" s="261">
        <f>ROUND(AL207,0)</f>
        <v>1809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14965.2</v>
      </c>
      <c r="D211" s="261">
        <f>ROUND(SUM(D201:D210),0)</f>
        <v>1809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1117.625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25146.726482467126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1809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0</v>
      </c>
      <c r="D220" s="261">
        <f>SUM(AN215:AN219)</f>
        <v>0</v>
      </c>
      <c r="E220" s="17" t="s">
        <v>1390</v>
      </c>
      <c r="H220" s="14" t="s">
        <v>1035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48024</v>
      </c>
      <c r="D221" s="261">
        <f>ROUND(SUM(D216:D220),0)</f>
        <v>0</v>
      </c>
      <c r="E221" s="17" t="s">
        <v>1390</v>
      </c>
      <c r="H221" s="14" t="s">
        <v>1036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0</v>
      </c>
      <c r="AN226" s="168">
        <f>[1]Protect!$B$83</f>
        <v>2000</v>
      </c>
      <c r="AO226" s="168">
        <f t="shared" ref="AO226:AO227" si="108">AK226*AN226</f>
        <v>0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270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1398</v>
      </c>
      <c r="C235" s="168">
        <f>'Calcul éco'!J167</f>
        <v>0</v>
      </c>
      <c r="D235" s="261">
        <f>(D191+D192)*8*[1]Eco!$B$106</f>
        <v>0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37954</v>
      </c>
      <c r="D236" s="261">
        <f>ROUND(SUM(D222:D235),0)</f>
        <v>15887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3002.1999999999971</v>
      </c>
      <c r="D237" s="261">
        <f>D194+D211-D221-D236</f>
        <v>-14078</v>
      </c>
    </row>
    <row r="238" spans="1:49" x14ac:dyDescent="0.25">
      <c r="B238" s="206" t="s">
        <v>1128</v>
      </c>
      <c r="C238" s="168">
        <f>ROUND(C237/Scénario!$K$4,0)</f>
        <v>1501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0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-2998</v>
      </c>
      <c r="D241" s="265">
        <f>ROUND(D237-D239-D240,0)</f>
        <v>-20078</v>
      </c>
    </row>
    <row r="242" spans="1:15" x14ac:dyDescent="0.25">
      <c r="B242" s="206" t="s">
        <v>1132</v>
      </c>
      <c r="C242" s="168">
        <f>ROUND(C241/Scénario!K4,0)</f>
        <v>-1499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0</v>
      </c>
      <c r="D243" s="168">
        <f>C243</f>
        <v>0</v>
      </c>
    </row>
    <row r="244" spans="1:15" x14ac:dyDescent="0.25">
      <c r="B244" s="206" t="s">
        <v>1403</v>
      </c>
      <c r="C244" s="168">
        <f>'Calcul éco'!AA237+'Calcul éco'!AA240</f>
        <v>0</v>
      </c>
      <c r="D244" s="168">
        <f>C244</f>
        <v>0</v>
      </c>
    </row>
    <row r="245" spans="1:15" x14ac:dyDescent="0.25">
      <c r="A245" s="2" t="s">
        <v>1404</v>
      </c>
      <c r="B245" s="14" t="s">
        <v>570</v>
      </c>
      <c r="C245" s="267">
        <f>Travail!F5</f>
        <v>0</v>
      </c>
      <c r="D245" s="168">
        <f>C245</f>
        <v>0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1192.8495306859202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0</v>
      </c>
      <c r="D251" s="168">
        <f>C251</f>
        <v>0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112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0</v>
      </c>
      <c r="D275" s="168">
        <f>C275</f>
        <v>0</v>
      </c>
    </row>
    <row r="276" spans="1:4" x14ac:dyDescent="0.25">
      <c r="A276" s="23"/>
      <c r="B276" s="32" t="s">
        <v>1414</v>
      </c>
      <c r="C276" s="267">
        <f>C192*8</f>
        <v>0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93</v>
      </c>
      <c r="D277" s="168">
        <f>C277</f>
        <v>93</v>
      </c>
    </row>
    <row r="278" spans="1:4" x14ac:dyDescent="0.25">
      <c r="B278" s="32" t="s">
        <v>1416</v>
      </c>
      <c r="C278" s="267">
        <f>Travail!F76</f>
        <v>0</v>
      </c>
      <c r="D278" s="168">
        <f>C278</f>
        <v>0</v>
      </c>
    </row>
    <row r="279" spans="1:4" x14ac:dyDescent="0.25">
      <c r="B279" s="32" t="s">
        <v>1417</v>
      </c>
      <c r="C279" s="267">
        <f>Travail!F86</f>
        <v>0</v>
      </c>
      <c r="D279" s="267">
        <f>C279</f>
        <v>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3538</v>
      </c>
      <c r="D281" s="261">
        <f>ROUND(D245+D248+D251+D254+D257+D260+D261,0)</f>
        <v>220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14.5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3538</v>
      </c>
      <c r="D287" s="261">
        <f>SUM(D281:D283)</f>
        <v>220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275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93</v>
      </c>
      <c r="D290" s="268">
        <f>D275+D276+D277</f>
        <v>93</v>
      </c>
    </row>
    <row r="291" spans="2:4" x14ac:dyDescent="0.25">
      <c r="B291" s="14" t="s">
        <v>1430</v>
      </c>
      <c r="C291" s="267">
        <f>C278+C279+C280</f>
        <v>0</v>
      </c>
      <c r="D291" s="267">
        <f>D278+D279+D280</f>
        <v>0</v>
      </c>
    </row>
    <row r="292" spans="2:4" x14ac:dyDescent="0.25">
      <c r="B292" s="14" t="s">
        <v>908</v>
      </c>
      <c r="C292" s="168">
        <f>ROUND(SUM(C287:C291),0)</f>
        <v>4506</v>
      </c>
      <c r="D292" s="261">
        <f>ROUND(SUM(D287:D291),0)</f>
        <v>913</v>
      </c>
    </row>
    <row r="293" spans="2:4" x14ac:dyDescent="0.25">
      <c r="B293" s="14" t="s">
        <v>909</v>
      </c>
      <c r="C293" s="168">
        <f>ROUND(IF(Scénario!$K$129=1,SUM(C275:C280),SUM(C278:C280)),0)</f>
        <v>0</v>
      </c>
      <c r="D293" s="168">
        <f>ROUND(IF(Scénario!$K$129=1,SUM(D275:D280),SUM(D278:D280)),0)</f>
        <v>0</v>
      </c>
    </row>
    <row r="294" spans="2:4" x14ac:dyDescent="0.25">
      <c r="B294" s="14" t="s">
        <v>910</v>
      </c>
      <c r="C294" s="168">
        <f>ROUND((C292-C293)/C83,0)</f>
        <v>2253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1.5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0</v>
      </c>
    </row>
    <row r="299" spans="2:4" x14ac:dyDescent="0.25">
      <c r="B299" s="14" t="s">
        <v>1454</v>
      </c>
      <c r="C299" s="168">
        <f>IF(Troupeau!$B$3="OL",CdTrp1!AA221,0)</f>
        <v>0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0</v>
      </c>
    </row>
    <row r="308" spans="2:3" x14ac:dyDescent="0.25">
      <c r="B308" s="14" t="s">
        <v>1463</v>
      </c>
      <c r="C308" s="168">
        <f>'Calcul éco'!X235</f>
        <v>0</v>
      </c>
    </row>
    <row r="309" spans="2:3" x14ac:dyDescent="0.25">
      <c r="B309" s="14" t="s">
        <v>1464</v>
      </c>
      <c r="C309" s="168">
        <f>'Calcul éco'!X236</f>
        <v>0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40" activePane="bottomLeft" state="frozen"/>
      <selection pane="bottomLeft" activeCell="X58" sqref="X5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59.226549780839072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349.61588447653429</v>
      </c>
      <c r="F63" s="61">
        <f t="shared" si="17"/>
        <v>399.36281588447656</v>
      </c>
      <c r="G63" s="61">
        <f t="shared" si="17"/>
        <v>413.69891696750904</v>
      </c>
      <c r="H63" s="61">
        <f t="shared" si="17"/>
        <v>414.22743682310465</v>
      </c>
      <c r="I63" s="61">
        <f t="shared" si="17"/>
        <v>430.08303249097469</v>
      </c>
      <c r="J63" s="61">
        <f t="shared" si="17"/>
        <v>460.80324909747293</v>
      </c>
      <c r="K63" s="61">
        <f t="shared" si="17"/>
        <v>483.33140794223823</v>
      </c>
      <c r="L63" s="61">
        <f t="shared" si="17"/>
        <v>479.63176895306856</v>
      </c>
      <c r="M63" s="61">
        <f t="shared" si="17"/>
        <v>479.63176895306856</v>
      </c>
      <c r="N63" s="61">
        <f t="shared" si="17"/>
        <v>495.61949458483747</v>
      </c>
      <c r="O63" s="61">
        <f t="shared" si="17"/>
        <v>495.61949458483747</v>
      </c>
      <c r="P63" s="61">
        <f t="shared" si="17"/>
        <v>495.61949458483747</v>
      </c>
      <c r="Q63" s="61">
        <f t="shared" si="17"/>
        <v>495.61949458483747</v>
      </c>
      <c r="R63" s="61">
        <f t="shared" si="17"/>
        <v>479.63176895306856</v>
      </c>
      <c r="S63" s="61">
        <f t="shared" si="17"/>
        <v>453.86642599277974</v>
      </c>
      <c r="T63" s="61">
        <f t="shared" si="17"/>
        <v>468.9953068592057</v>
      </c>
      <c r="U63" s="61">
        <f t="shared" si="17"/>
        <v>468.9953068592057</v>
      </c>
      <c r="V63" s="61">
        <f t="shared" si="17"/>
        <v>515.30685920577616</v>
      </c>
      <c r="W63" s="61">
        <f t="shared" si="17"/>
        <v>515.30685920577616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114.68880866425991</v>
      </c>
      <c r="E64" s="61">
        <f t="shared" si="18"/>
        <v>99.890252707581226</v>
      </c>
      <c r="F64" s="61">
        <f t="shared" si="18"/>
        <v>94.208664259927801</v>
      </c>
      <c r="G64" s="61">
        <f t="shared" si="18"/>
        <v>77.824548736462091</v>
      </c>
      <c r="H64" s="61">
        <f t="shared" si="18"/>
        <v>59.458483754512628</v>
      </c>
      <c r="I64" s="61">
        <f t="shared" si="18"/>
        <v>41.620938628158846</v>
      </c>
      <c r="J64" s="61">
        <f t="shared" si="18"/>
        <v>24.576173285198553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45.875523465703971</v>
      </c>
      <c r="E65" s="61">
        <f t="shared" si="19"/>
        <v>45.875523465703971</v>
      </c>
      <c r="F65" s="61">
        <f t="shared" si="19"/>
        <v>80.282166064981951</v>
      </c>
      <c r="G65" s="61">
        <f t="shared" si="19"/>
        <v>80.282166064981951</v>
      </c>
      <c r="H65" s="61">
        <f t="shared" si="19"/>
        <v>77.692418772563187</v>
      </c>
      <c r="I65" s="61">
        <f t="shared" si="19"/>
        <v>77.692418772563187</v>
      </c>
      <c r="J65" s="61">
        <f t="shared" si="19"/>
        <v>80.282166064981951</v>
      </c>
      <c r="K65" s="61">
        <f t="shared" si="19"/>
        <v>80.282166064981951</v>
      </c>
      <c r="L65" s="61">
        <f t="shared" si="19"/>
        <v>49.94512635379062</v>
      </c>
      <c r="M65" s="61">
        <f t="shared" si="19"/>
        <v>49.94512635379062</v>
      </c>
      <c r="N65" s="61">
        <f t="shared" si="19"/>
        <v>110.59277978339351</v>
      </c>
      <c r="O65" s="61">
        <f t="shared" si="19"/>
        <v>110.59277978339351</v>
      </c>
      <c r="P65" s="61">
        <f t="shared" si="19"/>
        <v>110.59277978339351</v>
      </c>
      <c r="Q65" s="61">
        <f t="shared" si="19"/>
        <v>110.59277978339351</v>
      </c>
      <c r="R65" s="61">
        <f t="shared" si="19"/>
        <v>107.02527075812274</v>
      </c>
      <c r="S65" s="61">
        <f t="shared" si="19"/>
        <v>107.02527075812274</v>
      </c>
      <c r="T65" s="61">
        <f t="shared" si="19"/>
        <v>110.59277978339351</v>
      </c>
      <c r="U65" s="61">
        <f t="shared" si="19"/>
        <v>110.59277978339351</v>
      </c>
      <c r="V65" s="61">
        <f t="shared" si="19"/>
        <v>27.74729241877256</v>
      </c>
      <c r="W65" s="61">
        <f t="shared" si="19"/>
        <v>27.74729241877256</v>
      </c>
      <c r="X65" s="61">
        <f t="shared" si="19"/>
        <v>50.790758122743682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12.288086642599277</v>
      </c>
      <c r="H66" s="61">
        <f t="shared" si="20"/>
        <v>11.891696750902526</v>
      </c>
      <c r="I66" s="61">
        <f t="shared" si="20"/>
        <v>11.891696750902526</v>
      </c>
      <c r="J66" s="61">
        <f t="shared" si="20"/>
        <v>12.288086642599277</v>
      </c>
      <c r="K66" s="61">
        <f t="shared" si="20"/>
        <v>12.288086642599277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536</v>
      </c>
      <c r="E73" s="64">
        <f t="shared" si="27"/>
        <v>506</v>
      </c>
      <c r="F73" s="64">
        <f t="shared" si="27"/>
        <v>586</v>
      </c>
      <c r="G73" s="64">
        <f t="shared" si="27"/>
        <v>584</v>
      </c>
      <c r="H73" s="64">
        <f t="shared" si="27"/>
        <v>563</v>
      </c>
      <c r="I73" s="64">
        <f t="shared" si="27"/>
        <v>561</v>
      </c>
      <c r="J73" s="64">
        <f t="shared" si="27"/>
        <v>578</v>
      </c>
      <c r="K73" s="64">
        <f t="shared" si="27"/>
        <v>576</v>
      </c>
      <c r="L73" s="64">
        <f t="shared" si="27"/>
        <v>530</v>
      </c>
      <c r="M73" s="64">
        <f t="shared" si="27"/>
        <v>530</v>
      </c>
      <c r="N73" s="64">
        <f t="shared" si="27"/>
        <v>606</v>
      </c>
      <c r="O73" s="64">
        <f t="shared" si="27"/>
        <v>606</v>
      </c>
      <c r="P73" s="64">
        <f t="shared" si="27"/>
        <v>606</v>
      </c>
      <c r="Q73" s="64">
        <f t="shared" si="27"/>
        <v>606</v>
      </c>
      <c r="R73" s="64">
        <f t="shared" si="27"/>
        <v>587</v>
      </c>
      <c r="S73" s="64">
        <f t="shared" si="27"/>
        <v>561</v>
      </c>
      <c r="T73" s="64">
        <f t="shared" si="27"/>
        <v>580</v>
      </c>
      <c r="U73" s="64">
        <f t="shared" si="27"/>
        <v>580</v>
      </c>
      <c r="V73" s="64">
        <f t="shared" si="27"/>
        <v>561</v>
      </c>
      <c r="W73" s="64">
        <f t="shared" si="27"/>
        <v>561</v>
      </c>
      <c r="X73" s="64">
        <f t="shared" si="27"/>
        <v>602</v>
      </c>
      <c r="Y73" s="64">
        <f t="shared" si="27"/>
        <v>602</v>
      </c>
      <c r="Z73" s="52"/>
      <c r="AA73" s="56">
        <f>ROUND(SUM(B73:Y73),0)</f>
        <v>13808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/>
      <c r="C123" s="60"/>
      <c r="D123" s="60"/>
      <c r="E123" s="60"/>
      <c r="F123" s="60"/>
      <c r="G123" s="60"/>
      <c r="H123" s="60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/>
      <c r="C124" s="60"/>
      <c r="D124" s="60"/>
      <c r="E124" s="60"/>
      <c r="F124" s="60"/>
      <c r="G124" s="60"/>
      <c r="H124" s="60"/>
      <c r="I124" s="159"/>
      <c r="J124" s="159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/>
      <c r="C125" s="60"/>
      <c r="D125" s="60"/>
      <c r="E125" s="60"/>
      <c r="F125" s="60"/>
      <c r="G125" s="60"/>
      <c r="H125" s="60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5.6602811696750903</v>
      </c>
      <c r="F136" s="61">
        <f t="shared" si="50"/>
        <v>6.4656839891696762</v>
      </c>
      <c r="G136" s="61">
        <f t="shared" si="50"/>
        <v>6.6977854657039719</v>
      </c>
      <c r="H136" s="61">
        <f t="shared" si="50"/>
        <v>6.7063422021660646</v>
      </c>
      <c r="I136" s="61">
        <f t="shared" si="50"/>
        <v>6.9630442960288814</v>
      </c>
      <c r="J136" s="61">
        <f t="shared" si="50"/>
        <v>7.4604046028880875</v>
      </c>
      <c r="K136" s="61">
        <f t="shared" si="50"/>
        <v>7.8251354945848384</v>
      </c>
      <c r="L136" s="61">
        <f t="shared" si="50"/>
        <v>4.8298919133574012</v>
      </c>
      <c r="M136" s="61">
        <f t="shared" si="50"/>
        <v>4.8298919133574012</v>
      </c>
      <c r="N136" s="61">
        <f t="shared" si="50"/>
        <v>4.9908883104693134</v>
      </c>
      <c r="O136" s="61">
        <f t="shared" si="50"/>
        <v>4.9908883104693134</v>
      </c>
      <c r="P136" s="61">
        <f t="shared" si="50"/>
        <v>4.9908883104693134</v>
      </c>
      <c r="Q136" s="61">
        <f t="shared" si="50"/>
        <v>4.9908883104693134</v>
      </c>
      <c r="R136" s="61">
        <f t="shared" si="50"/>
        <v>4.8298919133574012</v>
      </c>
      <c r="S136" s="61">
        <f t="shared" si="50"/>
        <v>4.5704349097472923</v>
      </c>
      <c r="T136" s="61">
        <f t="shared" si="50"/>
        <v>4.7227827400722013</v>
      </c>
      <c r="U136" s="61">
        <f t="shared" si="50"/>
        <v>3.7097528772563173</v>
      </c>
      <c r="V136" s="61">
        <f t="shared" si="50"/>
        <v>7.3688880866425999</v>
      </c>
      <c r="W136" s="61">
        <f t="shared" si="50"/>
        <v>7.3688880866425999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140.60790862093867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1.4909545126353787</v>
      </c>
      <c r="E137" s="61">
        <f t="shared" si="51"/>
        <v>1.2985732851985559</v>
      </c>
      <c r="F137" s="61">
        <f t="shared" si="51"/>
        <v>1.2247126353790614</v>
      </c>
      <c r="G137" s="61">
        <f t="shared" si="51"/>
        <v>1.0117191335740072</v>
      </c>
      <c r="H137" s="61">
        <f t="shared" si="51"/>
        <v>0.77296028880866419</v>
      </c>
      <c r="I137" s="61">
        <f t="shared" si="51"/>
        <v>0.541072202166065</v>
      </c>
      <c r="J137" s="61">
        <f t="shared" si="51"/>
        <v>0.31949025270758119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14.907827436823101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0.59638180505415161</v>
      </c>
      <c r="E138" s="61">
        <f t="shared" si="51"/>
        <v>0.59638180505415161</v>
      </c>
      <c r="F138" s="61">
        <f t="shared" si="51"/>
        <v>1.0436681588447654</v>
      </c>
      <c r="G138" s="61">
        <f t="shared" si="51"/>
        <v>1.0436681588447654</v>
      </c>
      <c r="H138" s="61">
        <f t="shared" si="51"/>
        <v>1.0100014440433214</v>
      </c>
      <c r="I138" s="61">
        <f t="shared" si="51"/>
        <v>1.0100014440433214</v>
      </c>
      <c r="J138" s="61">
        <f t="shared" si="51"/>
        <v>1.0436681588447654</v>
      </c>
      <c r="K138" s="61">
        <f t="shared" si="51"/>
        <v>1.0436681588447654</v>
      </c>
      <c r="L138" s="61">
        <f t="shared" si="51"/>
        <v>0.64928664259927804</v>
      </c>
      <c r="M138" s="61">
        <f t="shared" si="51"/>
        <v>0.64928664259927804</v>
      </c>
      <c r="N138" s="61">
        <f t="shared" si="51"/>
        <v>1.4377061371841158</v>
      </c>
      <c r="O138" s="61">
        <f t="shared" si="51"/>
        <v>1.4377061371841158</v>
      </c>
      <c r="P138" s="61">
        <f t="shared" si="51"/>
        <v>1.4377061371841158</v>
      </c>
      <c r="Q138" s="61">
        <f t="shared" si="51"/>
        <v>1.4377061371841158</v>
      </c>
      <c r="R138" s="61">
        <f t="shared" si="51"/>
        <v>1.3913285198555956</v>
      </c>
      <c r="S138" s="61">
        <f t="shared" si="51"/>
        <v>1.3913285198555956</v>
      </c>
      <c r="T138" s="61">
        <f t="shared" si="51"/>
        <v>1.4377061371841158</v>
      </c>
      <c r="U138" s="61">
        <f t="shared" si="51"/>
        <v>1.4377061371841158</v>
      </c>
      <c r="V138" s="61">
        <f t="shared" si="51"/>
        <v>0.36071480144404322</v>
      </c>
      <c r="W138" s="61">
        <f t="shared" si="51"/>
        <v>0.36071480144404322</v>
      </c>
      <c r="X138" s="61">
        <f t="shared" si="51"/>
        <v>0.66027985559566782</v>
      </c>
      <c r="Y138" s="61">
        <f t="shared" si="51"/>
        <v>0.66027985559566782</v>
      </c>
      <c r="AA138" s="61">
        <f t="shared" ref="AA138:AA144" si="52">SUM(B138:Y138)</f>
        <v>23.457455306859202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0.1597451263537906</v>
      </c>
      <c r="H139" s="61">
        <f t="shared" si="51"/>
        <v>0.15459205776173282</v>
      </c>
      <c r="I139" s="61">
        <f t="shared" si="51"/>
        <v>0.15459205776173282</v>
      </c>
      <c r="J139" s="61">
        <f t="shared" si="51"/>
        <v>0.1597451263537906</v>
      </c>
      <c r="K139" s="61">
        <f t="shared" si="51"/>
        <v>0.1597451263537906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2.1849010830324906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181.15809244765347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208.33180631480147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0</v>
      </c>
      <c r="F149" s="61">
        <f t="shared" si="54"/>
        <v>0</v>
      </c>
      <c r="G149" s="61">
        <f t="shared" si="54"/>
        <v>0</v>
      </c>
      <c r="H149" s="61">
        <f t="shared" si="54"/>
        <v>0</v>
      </c>
      <c r="I149" s="61">
        <f t="shared" si="54"/>
        <v>0</v>
      </c>
      <c r="J149" s="61">
        <f t="shared" si="54"/>
        <v>0</v>
      </c>
      <c r="K149" s="61">
        <f t="shared" si="54"/>
        <v>0</v>
      </c>
      <c r="L149" s="61">
        <f t="shared" si="54"/>
        <v>0</v>
      </c>
      <c r="M149" s="61">
        <f t="shared" si="54"/>
        <v>0</v>
      </c>
      <c r="N149" s="61">
        <f t="shared" si="54"/>
        <v>0</v>
      </c>
      <c r="O149" s="61">
        <f t="shared" si="54"/>
        <v>0</v>
      </c>
      <c r="P149" s="61">
        <f t="shared" si="54"/>
        <v>0</v>
      </c>
      <c r="Q149" s="61">
        <f t="shared" si="54"/>
        <v>0</v>
      </c>
      <c r="R149" s="61">
        <f t="shared" si="54"/>
        <v>0</v>
      </c>
      <c r="S149" s="61">
        <f t="shared" si="54"/>
        <v>0</v>
      </c>
      <c r="T149" s="61">
        <f t="shared" si="54"/>
        <v>0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</v>
      </c>
      <c r="E150" s="61">
        <f t="shared" si="55"/>
        <v>0</v>
      </c>
      <c r="F150" s="61">
        <f t="shared" si="55"/>
        <v>0</v>
      </c>
      <c r="G150" s="61">
        <f t="shared" si="55"/>
        <v>0</v>
      </c>
      <c r="H150" s="61">
        <f t="shared" si="55"/>
        <v>0</v>
      </c>
      <c r="I150" s="61">
        <f t="shared" si="55"/>
        <v>0</v>
      </c>
      <c r="J150" s="61">
        <f t="shared" si="55"/>
        <v>0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</v>
      </c>
      <c r="N151" s="61">
        <f t="shared" si="56"/>
        <v>0</v>
      </c>
      <c r="O151" s="61">
        <f t="shared" si="56"/>
        <v>0</v>
      </c>
      <c r="P151" s="61">
        <f t="shared" si="56"/>
        <v>0</v>
      </c>
      <c r="Q151" s="61">
        <f t="shared" si="56"/>
        <v>0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0</v>
      </c>
      <c r="H152" s="61">
        <f t="shared" si="57"/>
        <v>0</v>
      </c>
      <c r="I152" s="61">
        <f t="shared" si="57"/>
        <v>0</v>
      </c>
      <c r="J152" s="61">
        <f t="shared" si="57"/>
        <v>0</v>
      </c>
      <c r="K152" s="61">
        <f t="shared" si="57"/>
        <v>0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0</v>
      </c>
      <c r="F162" s="61">
        <f t="shared" si="64"/>
        <v>0</v>
      </c>
      <c r="G162" s="61">
        <f t="shared" si="64"/>
        <v>0</v>
      </c>
      <c r="H162" s="61">
        <f t="shared" si="64"/>
        <v>0</v>
      </c>
      <c r="I162" s="61">
        <f t="shared" si="64"/>
        <v>0</v>
      </c>
      <c r="J162" s="61">
        <f t="shared" si="64"/>
        <v>0</v>
      </c>
      <c r="K162" s="61">
        <f t="shared" si="64"/>
        <v>0</v>
      </c>
      <c r="L162" s="61">
        <f t="shared" si="64"/>
        <v>0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0</v>
      </c>
      <c r="T162" s="61">
        <f t="shared" si="64"/>
        <v>0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</v>
      </c>
      <c r="E163" s="61">
        <f t="shared" si="65"/>
        <v>0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</v>
      </c>
      <c r="E172" s="61">
        <f t="shared" si="74"/>
        <v>0</v>
      </c>
      <c r="F172" s="61">
        <f t="shared" si="74"/>
        <v>0</v>
      </c>
      <c r="G172" s="61">
        <f t="shared" si="74"/>
        <v>0</v>
      </c>
      <c r="H172" s="61">
        <f t="shared" si="74"/>
        <v>0</v>
      </c>
      <c r="I172" s="61">
        <f t="shared" si="74"/>
        <v>0</v>
      </c>
      <c r="J172" s="61">
        <f t="shared" si="74"/>
        <v>0</v>
      </c>
      <c r="K172" s="61">
        <f t="shared" si="74"/>
        <v>0</v>
      </c>
      <c r="L172" s="61">
        <f t="shared" si="74"/>
        <v>0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0</v>
      </c>
      <c r="R172" s="61">
        <f t="shared" si="74"/>
        <v>0</v>
      </c>
      <c r="S172" s="61">
        <f t="shared" si="74"/>
        <v>0</v>
      </c>
      <c r="T172" s="61">
        <f t="shared" si="74"/>
        <v>0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0</v>
      </c>
      <c r="N201" s="61">
        <f t="shared" si="96"/>
        <v>0</v>
      </c>
      <c r="O201" s="61">
        <f t="shared" si="96"/>
        <v>0</v>
      </c>
      <c r="P201" s="61">
        <f t="shared" si="96"/>
        <v>0</v>
      </c>
      <c r="Q201" s="61">
        <f t="shared" si="96"/>
        <v>0</v>
      </c>
      <c r="R201" s="61">
        <f t="shared" si="96"/>
        <v>0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</v>
      </c>
      <c r="N203" s="61">
        <f t="shared" si="98"/>
        <v>0</v>
      </c>
      <c r="O203" s="61">
        <f t="shared" si="98"/>
        <v>0</v>
      </c>
      <c r="P203" s="61">
        <f t="shared" si="98"/>
        <v>0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0</v>
      </c>
      <c r="N211" s="61">
        <f t="shared" si="106"/>
        <v>0</v>
      </c>
      <c r="O211" s="61">
        <f t="shared" si="106"/>
        <v>0</v>
      </c>
      <c r="P211" s="61">
        <f t="shared" si="106"/>
        <v>0</v>
      </c>
      <c r="Q211" s="61">
        <f t="shared" si="106"/>
        <v>0</v>
      </c>
      <c r="R211" s="61">
        <f t="shared" si="106"/>
        <v>0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</v>
      </c>
      <c r="E215" s="61">
        <f t="shared" si="107"/>
        <v>0</v>
      </c>
      <c r="F215" s="61">
        <f t="shared" si="107"/>
        <v>0</v>
      </c>
      <c r="G215" s="61">
        <f t="shared" si="107"/>
        <v>0</v>
      </c>
      <c r="H215" s="61">
        <f t="shared" si="107"/>
        <v>0</v>
      </c>
      <c r="I215" s="61">
        <f t="shared" si="107"/>
        <v>0</v>
      </c>
      <c r="J215" s="61">
        <f t="shared" si="107"/>
        <v>0</v>
      </c>
      <c r="K215" s="61">
        <f t="shared" si="107"/>
        <v>0</v>
      </c>
      <c r="L215" s="61">
        <f t="shared" si="107"/>
        <v>0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0</v>
      </c>
      <c r="R215" s="61">
        <f t="shared" si="107"/>
        <v>0</v>
      </c>
      <c r="S215" s="61">
        <f t="shared" si="107"/>
        <v>0</v>
      </c>
      <c r="T215" s="61">
        <f t="shared" si="107"/>
        <v>0</v>
      </c>
      <c r="U215" s="61">
        <f t="shared" si="107"/>
        <v>0</v>
      </c>
      <c r="V215" s="61">
        <f t="shared" si="107"/>
        <v>0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0</v>
      </c>
      <c r="N218" s="61">
        <f t="shared" si="110"/>
        <v>0</v>
      </c>
      <c r="O218" s="61">
        <f t="shared" si="110"/>
        <v>0</v>
      </c>
      <c r="P218" s="61">
        <f t="shared" si="110"/>
        <v>0</v>
      </c>
      <c r="Q218" s="61">
        <f t="shared" si="110"/>
        <v>0</v>
      </c>
      <c r="R218" s="61">
        <f t="shared" si="110"/>
        <v>0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59.226549780839072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208.33180631480147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</v>
      </c>
      <c r="J5" s="142">
        <f>CdTrp1!E215+CdTrp2!E215+CdTrp3!E215+CdTrp4!E215</f>
        <v>0</v>
      </c>
      <c r="K5" s="142">
        <f>CdTrp1!F215+CdTrp2!F215+CdTrp3!F215+CdTrp4!F215</f>
        <v>0</v>
      </c>
      <c r="L5" s="142">
        <f>CdTrp1!G215+CdTrp2!G215+CdTrp3!G215+CdTrp4!G215</f>
        <v>0</v>
      </c>
      <c r="M5" s="142">
        <f>CdTrp1!H215+CdTrp2!H215+CdTrp3!H215+CdTrp4!H215</f>
        <v>0</v>
      </c>
      <c r="N5" s="142">
        <f>CdTrp1!I215+CdTrp2!I215+CdTrp3!I215+CdTrp4!I215</f>
        <v>0</v>
      </c>
      <c r="O5" s="142">
        <f>CdTrp1!J215+CdTrp2!J215+CdTrp3!J215+CdTrp4!J215</f>
        <v>0</v>
      </c>
      <c r="P5" s="142">
        <f>CdTrp1!K215+CdTrp2!K215+CdTrp3!K215+CdTrp4!K215</f>
        <v>0</v>
      </c>
      <c r="Q5" s="142">
        <f>CdTrp1!L215+CdTrp2!L215+CdTrp3!L215+CdTrp4!L215</f>
        <v>0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0</v>
      </c>
      <c r="W5" s="142">
        <f>CdTrp1!R215+CdTrp2!R215+CdTrp3!R215+CdTrp4!R215</f>
        <v>0</v>
      </c>
      <c r="X5" s="142">
        <f>CdTrp1!S215+CdTrp2!S215+CdTrp3!S215+CdTrp4!S215</f>
        <v>0</v>
      </c>
      <c r="Y5" s="142">
        <f>CdTrp1!T215+CdTrp2!T215+CdTrp3!T215+CdTrp4!T215</f>
        <v>0</v>
      </c>
      <c r="Z5" s="142">
        <f>CdTrp1!U215+CdTrp2!U215+CdTrp3!U215+CdTrp4!U215</f>
        <v>0</v>
      </c>
      <c r="AA5" s="142">
        <f>CdTrp1!V215+CdTrp2!V215+CdTrp3!V215+CdTrp4!V215</f>
        <v>0</v>
      </c>
      <c r="AB5" s="142">
        <f>CdTrp1!W215+CdTrp2!W215+CdTrp3!W215+CdTrp4!W215</f>
        <v>0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0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208.4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</v>
      </c>
      <c r="J8" s="142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0</v>
      </c>
      <c r="W8" s="142">
        <f t="shared" si="0"/>
        <v>0</v>
      </c>
      <c r="X8" s="142">
        <f t="shared" si="0"/>
        <v>0</v>
      </c>
      <c r="Y8" s="142">
        <f t="shared" si="0"/>
        <v>0</v>
      </c>
      <c r="Z8" s="142">
        <f t="shared" si="0"/>
        <v>0</v>
      </c>
      <c r="AA8" s="142">
        <f t="shared" si="0"/>
        <v>0</v>
      </c>
      <c r="AB8" s="142">
        <f t="shared" si="0"/>
        <v>0</v>
      </c>
      <c r="AC8" s="142">
        <f t="shared" si="0"/>
        <v>0</v>
      </c>
      <c r="AD8" s="142">
        <f t="shared" si="0"/>
        <v>0</v>
      </c>
      <c r="AE8" s="152"/>
      <c r="AF8" s="143">
        <f>SUM(G8:AD8)</f>
        <v>0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0</v>
      </c>
      <c r="S9" s="142">
        <f>CdTrp1!N218+CdTrp2!N218+CdTrp3!N218+CdTrp4!N218</f>
        <v>0</v>
      </c>
      <c r="T9" s="142">
        <f>CdTrp1!O218+CdTrp2!O218+CdTrp3!O218+CdTrp4!O218</f>
        <v>0</v>
      </c>
      <c r="U9" s="142">
        <f>CdTrp1!P218+CdTrp2!P218+CdTrp3!P218+CdTrp4!P218</f>
        <v>0</v>
      </c>
      <c r="V9" s="142">
        <f>CdTrp1!Q218+CdTrp2!Q218+CdTrp3!Q218+CdTrp4!Q218</f>
        <v>0</v>
      </c>
      <c r="W9" s="142">
        <f>CdTrp1!R218+CdTrp2!R218+CdTrp3!R218+CdTrp4!R218</f>
        <v>0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0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topLeftCell="A13" zoomScale="90" zoomScaleNormal="90" workbookViewId="0">
      <selection activeCell="N20" sqref="N2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40.8554687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AA2" s="139"/>
      <c r="AS2" s="288" t="s">
        <v>249</v>
      </c>
      <c r="AT2" s="288"/>
      <c r="AU2" s="287" t="s">
        <v>250</v>
      </c>
      <c r="AV2" s="287"/>
      <c r="AW2" s="287" t="s">
        <v>251</v>
      </c>
      <c r="AX2" s="287"/>
      <c r="AY2" s="287" t="s">
        <v>252</v>
      </c>
      <c r="AZ2" s="287"/>
      <c r="BA2" s="287" t="s">
        <v>253</v>
      </c>
      <c r="BB2" s="287"/>
      <c r="BC2" s="287" t="s">
        <v>254</v>
      </c>
      <c r="BD2" s="287"/>
      <c r="BE2" s="287" t="s">
        <v>255</v>
      </c>
      <c r="BF2" s="287"/>
      <c r="BG2" s="287" t="s">
        <v>256</v>
      </c>
      <c r="BH2" s="287"/>
      <c r="BI2" s="287" t="s">
        <v>257</v>
      </c>
      <c r="BJ2" s="287"/>
      <c r="BK2" s="287" t="s">
        <v>258</v>
      </c>
      <c r="BL2" s="287"/>
      <c r="BM2" s="287" t="s">
        <v>259</v>
      </c>
      <c r="BN2" s="287"/>
      <c r="BO2" s="287" t="s">
        <v>260</v>
      </c>
      <c r="BP2" s="287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285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/>
      <c r="S7" s="286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0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59.226549780839072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/>
      <c r="S8" s="286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0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59.226549780839072</v>
      </c>
      <c r="G9" s="81"/>
      <c r="H9" s="61">
        <f>SUM(L34:L43)</f>
        <v>3.9000000000000004</v>
      </c>
      <c r="I9" s="81"/>
      <c r="J9" s="81"/>
      <c r="K9" s="93">
        <f>H9-F9</f>
        <v>-55.326549780839073</v>
      </c>
      <c r="L9" s="81"/>
      <c r="M9" s="100"/>
      <c r="P9">
        <v>3</v>
      </c>
      <c r="Q9" s="39">
        <v>0</v>
      </c>
      <c r="R9" s="39">
        <v>1.5</v>
      </c>
      <c r="S9" s="286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300</v>
      </c>
      <c r="R10" s="39">
        <v>3.5</v>
      </c>
      <c r="S10" s="286" t="str">
        <f>VLOOKUP($Q10,[1]MEP!$A$5:$D$300,3)</f>
        <v>PP BONNE 2 COUPES</v>
      </c>
      <c r="T10" s="76" t="str">
        <f>VLOOKUP($Q10,[1]MEP!$A$5:$D$300,4)</f>
        <v>zone 2</v>
      </c>
      <c r="U10" s="76" t="str">
        <f>VLOOKUP($Q10,[1]MEP!$A$4:$K$300,2)</f>
        <v>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7.5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0"/>
      <c r="AL10" s="61">
        <f t="shared" si="6"/>
        <v>26.25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299</v>
      </c>
      <c r="R11" s="39">
        <v>4.5</v>
      </c>
      <c r="S11" s="286" t="str">
        <f>VLOOKUP($Q11,[1]MEP!$A$5:$D$300,3)</f>
        <v>PP excellente  2 COUPES</v>
      </c>
      <c r="T11" s="76" t="str">
        <f>VLOOKUP($Q11,[1]MEP!$A$5:$D$300,4)</f>
        <v>zone 2</v>
      </c>
      <c r="U11" s="76" t="str">
        <f>VLOOKUP($Q11,[1]MEP!$A$4:$K$300,2)</f>
        <v>P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8.5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38.25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7</v>
      </c>
      <c r="R12" s="39">
        <v>5</v>
      </c>
      <c r="S12" s="286" t="str">
        <f>VLOOKUP($Q12,[1]MEP!$A$5:$D$300,3)</f>
        <v>PP bonne 2 coupes</v>
      </c>
      <c r="T12" s="76" t="str">
        <f>VLOOKUP($Q12,[1]MEP!$A$5:$D$300,4)</f>
        <v>zone 2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5.2965000000000009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26.482500000000005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28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8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28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28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8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28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28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115.4825</v>
      </c>
      <c r="L24" s="52"/>
      <c r="M24" s="100"/>
      <c r="P24">
        <v>18</v>
      </c>
      <c r="Q24" s="39"/>
      <c r="R24" s="39"/>
      <c r="S24" s="28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208.4</v>
      </c>
      <c r="L25" s="63"/>
      <c r="M25" s="100"/>
      <c r="P25">
        <v>19</v>
      </c>
      <c r="Q25" s="39"/>
      <c r="R25" s="39"/>
      <c r="S25" s="28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-92.917500000000004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90.982500000000002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28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28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28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7" t="s">
        <v>275</v>
      </c>
      <c r="G32" s="287"/>
      <c r="H32" s="82"/>
      <c r="I32" s="68" t="s">
        <v>279</v>
      </c>
      <c r="J32" s="82" t="s">
        <v>279</v>
      </c>
      <c r="K32" s="287" t="s">
        <v>277</v>
      </c>
      <c r="L32" s="287"/>
      <c r="M32" s="82"/>
      <c r="P32">
        <v>4</v>
      </c>
      <c r="Q32" s="39"/>
      <c r="R32" s="39"/>
      <c r="S32" s="28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8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28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28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28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28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28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8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28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115.4825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208.4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-92.917500000000004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3" t="s">
        <v>1472</v>
      </c>
      <c r="B3" s="283" t="s">
        <v>1468</v>
      </c>
    </row>
    <row r="4" spans="1:5" x14ac:dyDescent="0.25">
      <c r="A4" s="283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4"/>
      <c r="C5" s="284">
        <v>1.3</v>
      </c>
      <c r="D5" s="284"/>
      <c r="E5" s="284">
        <v>1.3</v>
      </c>
    </row>
    <row r="6" spans="1:5" x14ac:dyDescent="0.25">
      <c r="A6" s="15">
        <v>215</v>
      </c>
      <c r="B6" s="284"/>
      <c r="C6" s="284">
        <v>0</v>
      </c>
      <c r="D6" s="284"/>
      <c r="E6" s="284">
        <v>0</v>
      </c>
    </row>
    <row r="7" spans="1:5" x14ac:dyDescent="0.25">
      <c r="A7" s="15">
        <v>277</v>
      </c>
      <c r="B7" s="284">
        <v>2.5</v>
      </c>
      <c r="C7" s="284"/>
      <c r="D7" s="284"/>
      <c r="E7" s="284">
        <v>2.5</v>
      </c>
    </row>
    <row r="8" spans="1:5" x14ac:dyDescent="0.25">
      <c r="A8" s="15">
        <v>285</v>
      </c>
      <c r="B8" s="284"/>
      <c r="C8" s="284">
        <v>1.5</v>
      </c>
      <c r="D8" s="284"/>
      <c r="E8" s="284">
        <v>1.5</v>
      </c>
    </row>
    <row r="9" spans="1:5" x14ac:dyDescent="0.25">
      <c r="A9" s="15">
        <v>286</v>
      </c>
      <c r="B9" s="284"/>
      <c r="C9" s="284">
        <v>5</v>
      </c>
      <c r="D9" s="284"/>
      <c r="E9" s="284">
        <v>5</v>
      </c>
    </row>
    <row r="10" spans="1:5" x14ac:dyDescent="0.25">
      <c r="A10" s="15" t="s">
        <v>1469</v>
      </c>
      <c r="B10" s="284"/>
      <c r="C10" s="284"/>
      <c r="D10" s="284"/>
      <c r="E10" s="284"/>
    </row>
    <row r="11" spans="1:5" x14ac:dyDescent="0.25">
      <c r="A11" s="15">
        <v>279</v>
      </c>
      <c r="B11" s="284"/>
      <c r="C11" s="284">
        <v>4</v>
      </c>
      <c r="D11" s="284"/>
      <c r="E11" s="284">
        <v>4</v>
      </c>
    </row>
    <row r="12" spans="1:5" x14ac:dyDescent="0.25">
      <c r="A12" s="15">
        <v>292</v>
      </c>
      <c r="B12" s="284"/>
      <c r="C12" s="284">
        <v>4</v>
      </c>
      <c r="D12" s="284"/>
      <c r="E12" s="284">
        <v>4</v>
      </c>
    </row>
    <row r="13" spans="1:5" x14ac:dyDescent="0.25">
      <c r="A13" s="15" t="s">
        <v>1470</v>
      </c>
      <c r="B13" s="284">
        <v>2.5</v>
      </c>
      <c r="C13" s="284">
        <v>15.8</v>
      </c>
      <c r="D13" s="284"/>
      <c r="E13" s="284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B16" sqref="B1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7" t="s">
        <v>2</v>
      </c>
      <c r="C2" s="287"/>
      <c r="D2" s="287" t="s">
        <v>0</v>
      </c>
      <c r="E2" s="287"/>
      <c r="F2" s="287" t="s">
        <v>1</v>
      </c>
      <c r="G2" s="287"/>
      <c r="H2" s="287" t="s">
        <v>3</v>
      </c>
      <c r="I2" s="287"/>
      <c r="J2" s="287" t="s">
        <v>4</v>
      </c>
      <c r="K2" s="287"/>
      <c r="L2" s="287" t="s">
        <v>5</v>
      </c>
      <c r="M2" s="287"/>
      <c r="N2" s="287" t="s">
        <v>6</v>
      </c>
      <c r="O2" s="287"/>
      <c r="P2" s="287" t="s">
        <v>7</v>
      </c>
      <c r="Q2" s="287"/>
      <c r="R2" s="287" t="s">
        <v>8</v>
      </c>
      <c r="S2" s="287"/>
      <c r="T2" s="287" t="s">
        <v>9</v>
      </c>
      <c r="U2" s="287"/>
      <c r="V2" s="287" t="s">
        <v>10</v>
      </c>
      <c r="W2" s="287"/>
      <c r="X2" s="287" t="s">
        <v>11</v>
      </c>
      <c r="Y2" s="287"/>
      <c r="Z2" s="156"/>
      <c r="AA2" s="156"/>
      <c r="AB2" s="156"/>
      <c r="AC2" s="156"/>
      <c r="AD2" s="156"/>
      <c r="AE2" s="156"/>
      <c r="AH2" s="287" t="s">
        <v>2</v>
      </c>
      <c r="AI2" s="287"/>
      <c r="AJ2" s="287" t="s">
        <v>0</v>
      </c>
      <c r="AK2" s="287"/>
      <c r="AL2" s="287" t="s">
        <v>1</v>
      </c>
      <c r="AM2" s="287"/>
      <c r="AN2" s="287" t="s">
        <v>3</v>
      </c>
      <c r="AO2" s="287"/>
      <c r="AP2" s="287" t="s">
        <v>4</v>
      </c>
      <c r="AQ2" s="287"/>
      <c r="AR2" s="287" t="s">
        <v>5</v>
      </c>
      <c r="AS2" s="287"/>
      <c r="AT2" s="287" t="s">
        <v>6</v>
      </c>
      <c r="AU2" s="287"/>
      <c r="AV2" s="287" t="s">
        <v>7</v>
      </c>
      <c r="AW2" s="287"/>
      <c r="AX2" s="287" t="s">
        <v>8</v>
      </c>
      <c r="AY2" s="287"/>
      <c r="AZ2" s="287" t="s">
        <v>9</v>
      </c>
      <c r="BA2" s="287"/>
      <c r="BB2" s="287" t="s">
        <v>10</v>
      </c>
      <c r="BC2" s="287"/>
      <c r="BD2" s="287" t="s">
        <v>11</v>
      </c>
      <c r="BE2" s="287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7" t="s">
        <v>2</v>
      </c>
      <c r="C43" s="287"/>
      <c r="D43" s="287" t="s">
        <v>0</v>
      </c>
      <c r="E43" s="287"/>
      <c r="F43" s="287" t="s">
        <v>1</v>
      </c>
      <c r="G43" s="287"/>
      <c r="H43" s="287" t="s">
        <v>3</v>
      </c>
      <c r="I43" s="287"/>
      <c r="J43" s="287" t="s">
        <v>4</v>
      </c>
      <c r="K43" s="287"/>
      <c r="L43" s="287" t="s">
        <v>5</v>
      </c>
      <c r="M43" s="287"/>
      <c r="N43" s="287" t="s">
        <v>6</v>
      </c>
      <c r="O43" s="287"/>
      <c r="P43" s="287" t="s">
        <v>7</v>
      </c>
      <c r="Q43" s="287"/>
      <c r="R43" s="287" t="s">
        <v>8</v>
      </c>
      <c r="S43" s="287"/>
      <c r="T43" s="287" t="s">
        <v>9</v>
      </c>
      <c r="U43" s="287"/>
      <c r="V43" s="287" t="s">
        <v>10</v>
      </c>
      <c r="W43" s="287"/>
      <c r="X43" s="287" t="s">
        <v>11</v>
      </c>
      <c r="Y43" s="287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2023-01-09T10:13:50Z</dcterms:modified>
</cp:coreProperties>
</file>